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BAL" sheetId="1" r:id="rId1"/>
  </sheets>
  <definedNames>
    <definedName name="_xlnm.Print_Area" localSheetId="0">'BAL'!$A$1:$G$43,'BAL'!$I$1:$R$176,'BAL'!$T$1:$AF$44,'BAL'!$AG$1:$AM$43</definedName>
    <definedName name="hoja">'BAL'!$I$1:$S$44</definedName>
  </definedNames>
  <calcPr fullCalcOnLoad="1"/>
</workbook>
</file>

<file path=xl/sharedStrings.xml><?xml version="1.0" encoding="utf-8"?>
<sst xmlns="http://schemas.openxmlformats.org/spreadsheetml/2006/main" count="3393" uniqueCount="129">
  <si>
    <t/>
  </si>
  <si>
    <t>L O C A L     No.</t>
  </si>
  <si>
    <t xml:space="preserve"> :</t>
  </si>
  <si>
    <t>GANANCIAS DE CALOR SENSIBLE POR TRANSMISIÓN</t>
  </si>
  <si>
    <t>CALOR</t>
  </si>
  <si>
    <t>CONCEPTO</t>
  </si>
  <si>
    <t>DIMENSIONES</t>
  </si>
  <si>
    <t>ÁREA  ft2</t>
  </si>
  <si>
    <t>U</t>
  </si>
  <si>
    <t>D.T.</t>
  </si>
  <si>
    <t>FACTOR</t>
  </si>
  <si>
    <t>SENSIBLE</t>
  </si>
  <si>
    <t>----    R E S U M E N    D E    C A R G A S    ----</t>
  </si>
  <si>
    <t>----    C A L C U L O S    ----</t>
  </si>
  <si>
    <t>BALANCE TERMICO PARA VERANO</t>
  </si>
  <si>
    <t>Pared exterior total</t>
  </si>
  <si>
    <t>x</t>
  </si>
  <si>
    <t>---</t>
  </si>
  <si>
    <t>Cristales exteriores</t>
  </si>
  <si>
    <t>Pared neta exterior</t>
  </si>
  <si>
    <t>----</t>
  </si>
  <si>
    <t>QS</t>
  </si>
  <si>
    <t>D A T O S    G E N E R A L E S</t>
  </si>
  <si>
    <t>Divisiones interiores</t>
  </si>
  <si>
    <t>F.C.S. =</t>
  </si>
  <si>
    <t>-------------------</t>
  </si>
  <si>
    <t>=</t>
  </si>
  <si>
    <t>Cristales interiores</t>
  </si>
  <si>
    <t>QT1</t>
  </si>
  <si>
    <t>Piso</t>
  </si>
  <si>
    <t>NOMBRE:</t>
  </si>
  <si>
    <t>Techo</t>
  </si>
  <si>
    <t>#</t>
  </si>
  <si>
    <t>LOCAL</t>
  </si>
  <si>
    <t>QL</t>
  </si>
  <si>
    <t>%</t>
  </si>
  <si>
    <t>PCM</t>
  </si>
  <si>
    <t>QV</t>
  </si>
  <si>
    <t>QT</t>
  </si>
  <si>
    <t>T.R.</t>
  </si>
  <si>
    <t>% de seguridad</t>
  </si>
  <si>
    <t>(btu/hr)</t>
  </si>
  <si>
    <t>INY</t>
  </si>
  <si>
    <t>EXT</t>
  </si>
  <si>
    <t>RET</t>
  </si>
  <si>
    <t>DE CARTA PSICROMÉTRICA :</t>
  </si>
  <si>
    <t>T  O  T  A  L</t>
  </si>
  <si>
    <t>TBS sal =</t>
  </si>
  <si>
    <t>DIRECCIÓN:</t>
  </si>
  <si>
    <t>TBS int =</t>
  </si>
  <si>
    <t>GANANCIAS DE CALOR SENSIBLE POR RADIACIÓN</t>
  </si>
  <si>
    <t>DIF.TEMP. = TBS int - TBS sal =</t>
  </si>
  <si>
    <t>TBS ext =</t>
  </si>
  <si>
    <t>LUGAR:</t>
  </si>
  <si>
    <t xml:space="preserve">Pared  </t>
  </si>
  <si>
    <t xml:space="preserve">Cristal  </t>
  </si>
  <si>
    <t>PCM iny =</t>
  </si>
  <si>
    <t>---------------------------------------</t>
  </si>
  <si>
    <t>(14.4/VE)xDIF.TEMP.</t>
  </si>
  <si>
    <t>Tragaluz</t>
  </si>
  <si>
    <t>13.36 x 760mmHg</t>
  </si>
  <si>
    <t>VE =</t>
  </si>
  <si>
    <t>FT2/Lb</t>
  </si>
  <si>
    <t>mmHg</t>
  </si>
  <si>
    <t>CONDICIONES EXTERIORES</t>
  </si>
  <si>
    <t>CONDICIONES INTERIORES</t>
  </si>
  <si>
    <t>GANANCIAS DE CALOR POR PERSONA</t>
  </si>
  <si>
    <t>LATENTE</t>
  </si>
  <si>
    <t>LAT</t>
  </si>
  <si>
    <t>Personas reposo    x</t>
  </si>
  <si>
    <t>-----</t>
  </si>
  <si>
    <t>Personas en mov.   x</t>
  </si>
  <si>
    <t>LATITUD =</t>
  </si>
  <si>
    <t>TEMP. SECA INTERIOR =</t>
  </si>
  <si>
    <t>SEN</t>
  </si>
  <si>
    <t>Personas               x</t>
  </si>
  <si>
    <t>-----------------------------------------------------------</t>
  </si>
  <si>
    <t>T  O  T  A  L  E  S</t>
  </si>
  <si>
    <t>LONGITUD =</t>
  </si>
  <si>
    <t>HUMEDAD REL. INT.  =</t>
  </si>
  <si>
    <t>GANANCIAS DE CALOR POR EQUIPO</t>
  </si>
  <si>
    <t>ALTITUD =</t>
  </si>
  <si>
    <t>ENTALPIA INTERIOR =</t>
  </si>
  <si>
    <t>Alumbrado</t>
  </si>
  <si>
    <t>vatios   x   3.41</t>
  </si>
  <si>
    <t>(PCMext x TBSext) + (PCMret x TBSint)</t>
  </si>
  <si>
    <t>Motores Elect. de 2HP o menos</t>
  </si>
  <si>
    <t>HP  x  3600</t>
  </si>
  <si>
    <t>Tm =</t>
  </si>
  <si>
    <t>HORA =</t>
  </si>
  <si>
    <t>Motores de 3HP o más</t>
  </si>
  <si>
    <t>PCM iny</t>
  </si>
  <si>
    <t>Equipo  eléctrico</t>
  </si>
  <si>
    <t>PRESIÓN BAROMÉTRICA(mm de Hg) =</t>
  </si>
  <si>
    <t>Equipo de gas</t>
  </si>
  <si>
    <t>TEMP.  SECA DE CALCULO    =</t>
  </si>
  <si>
    <t>DH =</t>
  </si>
  <si>
    <t>BTU/Hr</t>
  </si>
  <si>
    <t>T O T A L    D E    C A L O R    L A T E N T E</t>
  </si>
  <si>
    <t>TEMP.  HÚMEDA DE CALCULO   =</t>
  </si>
  <si>
    <t>T O T A L    D E    C A L O R    S E N S I B L E</t>
  </si>
  <si>
    <t>60 x PCM ext x DH</t>
  </si>
  <si>
    <t>QV =</t>
  </si>
  <si>
    <t>ENTALPIA   EXTERIOR     =</t>
  </si>
  <si>
    <t>PCM  EXTERIOR</t>
  </si>
  <si>
    <t>VE</t>
  </si>
  <si>
    <t>Personas    x</t>
  </si>
  <si>
    <t>T O T A L E S :</t>
  </si>
  <si>
    <t>Pared  N-E</t>
  </si>
  <si>
    <t>Pared  S-E</t>
  </si>
  <si>
    <t>Cristal  S-E</t>
  </si>
  <si>
    <t>2 P.M.</t>
  </si>
  <si>
    <t xml:space="preserve">Pared    </t>
  </si>
  <si>
    <t xml:space="preserve">Cristal </t>
  </si>
  <si>
    <t>Cristal  S-W</t>
  </si>
  <si>
    <t>GPM</t>
  </si>
  <si>
    <t>MEXICO, D.F.</t>
  </si>
  <si>
    <t>19º25'</t>
  </si>
  <si>
    <t>99º10'</t>
  </si>
  <si>
    <t>2240 M</t>
  </si>
  <si>
    <t>32.5 BTU/LB</t>
  </si>
  <si>
    <t>VARIOS</t>
  </si>
  <si>
    <t>AULA EXECUTIVE MBA ITAM</t>
  </si>
  <si>
    <t>28.2 BTU/LB</t>
  </si>
  <si>
    <t>SALON DE CLASES</t>
  </si>
  <si>
    <t>COMEDOR</t>
  </si>
  <si>
    <t>SALA DE ESPERA</t>
  </si>
  <si>
    <t>OFICINA</t>
  </si>
  <si>
    <t>RACK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</si>
</sst>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%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* \F"/>
    <numFmt numFmtId="190" formatCode="0.0\º\ \F"/>
    <numFmt numFmtId="191" formatCode="0.0000000"/>
    <numFmt numFmtId="192" formatCode="0.000000"/>
    <numFmt numFmtId="193" formatCode="0.00\º\ \F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Wide Latin"/>
      <family val="0"/>
    </font>
    <font>
      <b/>
      <sz val="8"/>
      <name val="Wide Lati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27" xfId="0" applyNumberFormat="1" applyBorder="1" applyAlignment="1" quotePrefix="1">
      <alignment horizontal="center"/>
    </xf>
    <xf numFmtId="2" fontId="0" fillId="0" borderId="16" xfId="0" applyNumberFormat="1" applyBorder="1" applyAlignment="1" quotePrefix="1">
      <alignment horizontal="center"/>
    </xf>
    <xf numFmtId="2" fontId="0" fillId="0" borderId="14" xfId="0" applyNumberFormat="1" applyBorder="1" applyAlignment="1" quotePrefix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0" xfId="0" applyFill="1" applyAlignment="1">
      <alignment/>
    </xf>
    <xf numFmtId="0" fontId="0" fillId="3" borderId="24" xfId="0" applyFill="1" applyBorder="1" applyAlignment="1">
      <alignment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30" xfId="0" applyFill="1" applyBorder="1" applyAlignment="1">
      <alignment horizontal="centerContinuous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9" fontId="0" fillId="0" borderId="14" xfId="19" applyBorder="1" applyAlignment="1">
      <alignment/>
    </xf>
    <xf numFmtId="2" fontId="0" fillId="0" borderId="14" xfId="15" applyNumberFormat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190" fontId="0" fillId="0" borderId="0" xfId="0" applyNumberFormat="1" applyAlignment="1">
      <alignment/>
    </xf>
    <xf numFmtId="190" fontId="0" fillId="0" borderId="37" xfId="0" applyNumberFormat="1" applyBorder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15" applyNumberFormat="1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0" fillId="0" borderId="14" xfId="0" applyNumberFormat="1" applyBorder="1" applyAlignment="1" applyProtection="1" quotePrefix="1">
      <alignment/>
      <protection locked="0"/>
    </xf>
    <xf numFmtId="179" fontId="0" fillId="0" borderId="14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0" fontId="0" fillId="0" borderId="0" xfId="0" applyNumberFormat="1" applyBorder="1" applyAlignment="1" applyProtection="1">
      <alignment/>
      <protection locked="0"/>
    </xf>
    <xf numFmtId="190" fontId="0" fillId="0" borderId="15" xfId="0" applyNumberFormat="1" applyBorder="1" applyAlignment="1" applyProtection="1">
      <alignment/>
      <protection locked="0"/>
    </xf>
    <xf numFmtId="190" fontId="0" fillId="0" borderId="8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4" fillId="0" borderId="26" xfId="0" applyFont="1" applyBorder="1" applyAlignment="1" quotePrefix="1">
      <alignment/>
    </xf>
    <xf numFmtId="190" fontId="0" fillId="0" borderId="11" xfId="0" applyNumberFormat="1" applyBorder="1" applyAlignment="1" applyProtection="1">
      <alignment/>
      <protection locked="0"/>
    </xf>
    <xf numFmtId="18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8" fontId="0" fillId="0" borderId="1" xfId="0" applyNumberFormat="1" applyBorder="1" applyAlignment="1" applyProtection="1">
      <alignment/>
      <protection locked="0"/>
    </xf>
    <xf numFmtId="178" fontId="0" fillId="0" borderId="17" xfId="0" applyNumberFormat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2" borderId="38" xfId="0" applyFill="1" applyBorder="1" applyAlignment="1">
      <alignment/>
    </xf>
    <xf numFmtId="0" fontId="0" fillId="0" borderId="39" xfId="0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1" xfId="0" applyFill="1" applyBorder="1" applyAlignment="1">
      <alignment horizontal="center"/>
    </xf>
    <xf numFmtId="182" fontId="0" fillId="2" borderId="41" xfId="19" applyNumberFormat="1" applyFill="1" applyBorder="1" applyAlignment="1">
      <alignment horizontal="center"/>
    </xf>
    <xf numFmtId="9" fontId="0" fillId="0" borderId="39" xfId="0" applyNumberFormat="1" applyBorder="1" applyAlignment="1">
      <alignment/>
    </xf>
    <xf numFmtId="1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9" fontId="0" fillId="0" borderId="43" xfId="19" applyBorder="1" applyAlignment="1">
      <alignment/>
    </xf>
    <xf numFmtId="0" fontId="0" fillId="0" borderId="44" xfId="0" applyBorder="1" applyAlignment="1">
      <alignment/>
    </xf>
    <xf numFmtId="178" fontId="0" fillId="0" borderId="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14" xfId="0" applyNumberFormat="1" applyBorder="1" applyAlignment="1">
      <alignment/>
    </xf>
    <xf numFmtId="9" fontId="0" fillId="0" borderId="19" xfId="19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295275</xdr:colOff>
      <xdr:row>0</xdr:row>
      <xdr:rowOff>0</xdr:rowOff>
    </xdr:from>
    <xdr:to>
      <xdr:col>40</xdr:col>
      <xdr:colOff>390525</xdr:colOff>
      <xdr:row>0</xdr:row>
      <xdr:rowOff>0</xdr:rowOff>
    </xdr:to>
    <xdr:sp>
      <xdr:nvSpPr>
        <xdr:cNvPr id="1" name="Dibujo 1"/>
        <xdr:cNvSpPr>
          <a:spLocks/>
        </xdr:cNvSpPr>
      </xdr:nvSpPr>
      <xdr:spPr>
        <a:xfrm>
          <a:off x="24384000" y="0"/>
          <a:ext cx="95250" cy="0"/>
        </a:xfrm>
        <a:custGeom>
          <a:pathLst>
            <a:path h="16384" w="16384">
              <a:moveTo>
                <a:pt x="16384" y="0"/>
              </a:moveTo>
              <a:lnTo>
                <a:pt x="4915" y="0"/>
              </a:lnTo>
              <a:lnTo>
                <a:pt x="1638" y="16384"/>
              </a:lnTo>
              <a:lnTo>
                <a:pt x="0" y="16384"/>
              </a:lnTo>
              <a:lnTo>
                <a:pt x="2185" y="8192"/>
              </a:lnTo>
              <a:lnTo>
                <a:pt x="3823" y="8192"/>
              </a:lnTo>
              <a:lnTo>
                <a:pt x="7646" y="0"/>
              </a:lnTo>
              <a:lnTo>
                <a:pt x="16384" y="0"/>
              </a:lnTo>
              <a:lnTo>
                <a:pt x="1638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0</xdr:row>
      <xdr:rowOff>0</xdr:rowOff>
    </xdr:from>
    <xdr:to>
      <xdr:col>40</xdr:col>
      <xdr:colOff>619125</xdr:colOff>
      <xdr:row>0</xdr:row>
      <xdr:rowOff>0</xdr:rowOff>
    </xdr:to>
    <xdr:sp>
      <xdr:nvSpPr>
        <xdr:cNvPr id="2" name="Dibujo 2"/>
        <xdr:cNvSpPr>
          <a:spLocks/>
        </xdr:cNvSpPr>
      </xdr:nvSpPr>
      <xdr:spPr>
        <a:xfrm>
          <a:off x="24155400" y="0"/>
          <a:ext cx="552450" cy="0"/>
        </a:xfrm>
        <a:custGeom>
          <a:pathLst>
            <a:path h="16384" w="16384">
              <a:moveTo>
                <a:pt x="7186" y="2731"/>
              </a:moveTo>
              <a:lnTo>
                <a:pt x="13510" y="2731"/>
              </a:lnTo>
              <a:lnTo>
                <a:pt x="5174" y="2731"/>
              </a:lnTo>
              <a:lnTo>
                <a:pt x="1725" y="5461"/>
              </a:lnTo>
              <a:lnTo>
                <a:pt x="0" y="8192"/>
              </a:lnTo>
              <a:lnTo>
                <a:pt x="4312" y="8192"/>
              </a:lnTo>
              <a:lnTo>
                <a:pt x="7186" y="2731"/>
              </a:lnTo>
              <a:lnTo>
                <a:pt x="11210" y="8192"/>
              </a:lnTo>
              <a:lnTo>
                <a:pt x="14659" y="8192"/>
              </a:lnTo>
              <a:lnTo>
                <a:pt x="16384" y="10923"/>
              </a:lnTo>
              <a:lnTo>
                <a:pt x="11498" y="10923"/>
              </a:lnTo>
              <a:lnTo>
                <a:pt x="10348" y="8192"/>
              </a:lnTo>
              <a:lnTo>
                <a:pt x="7186" y="2731"/>
              </a:lnTo>
              <a:lnTo>
                <a:pt x="4599" y="5461"/>
              </a:lnTo>
              <a:lnTo>
                <a:pt x="7186" y="2731"/>
              </a:lnTo>
              <a:lnTo>
                <a:pt x="11210" y="2731"/>
              </a:lnTo>
              <a:lnTo>
                <a:pt x="5461" y="2731"/>
              </a:lnTo>
              <a:lnTo>
                <a:pt x="7186" y="2731"/>
              </a:lnTo>
              <a:lnTo>
                <a:pt x="8911" y="13653"/>
              </a:lnTo>
              <a:lnTo>
                <a:pt x="10635" y="16384"/>
              </a:lnTo>
              <a:lnTo>
                <a:pt x="8911" y="16384"/>
              </a:lnTo>
              <a:lnTo>
                <a:pt x="7186" y="2731"/>
              </a:lnTo>
              <a:lnTo>
                <a:pt x="5461" y="16384"/>
              </a:lnTo>
              <a:lnTo>
                <a:pt x="7186" y="2731"/>
              </a:lnTo>
              <a:lnTo>
                <a:pt x="8911" y="16384"/>
              </a:lnTo>
              <a:lnTo>
                <a:pt x="10635" y="13653"/>
              </a:lnTo>
              <a:lnTo>
                <a:pt x="12360" y="13653"/>
              </a:lnTo>
              <a:lnTo>
                <a:pt x="9773" y="0"/>
              </a:lnTo>
              <a:lnTo>
                <a:pt x="10923" y="0"/>
              </a:lnTo>
              <a:lnTo>
                <a:pt x="10635" y="0"/>
              </a:lnTo>
              <a:lnTo>
                <a:pt x="7186" y="273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841200" y="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088725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0"/>
  <sheetViews>
    <sheetView tabSelected="1" workbookViewId="0" topLeftCell="H1">
      <selection activeCell="I177" sqref="I177:R220"/>
    </sheetView>
  </sheetViews>
  <sheetFormatPr defaultColWidth="11.421875" defaultRowHeight="12.75"/>
  <cols>
    <col min="8" max="8" width="7.7109375" style="0" customWidth="1"/>
    <col min="9" max="9" width="4.7109375" style="0" customWidth="1"/>
    <col min="10" max="10" width="14.7109375" style="0" customWidth="1"/>
    <col min="11" max="11" width="7.7109375" style="0" customWidth="1"/>
    <col min="12" max="12" width="2.7109375" style="0" customWidth="1"/>
    <col min="13" max="13" width="7.7109375" style="0" customWidth="1"/>
    <col min="14" max="14" width="10.7109375" style="0" customWidth="1"/>
    <col min="15" max="15" width="4.7109375" style="0" customWidth="1"/>
    <col min="16" max="16" width="6.28125" style="0" customWidth="1"/>
    <col min="19" max="19" width="4.7109375" style="0" customWidth="1"/>
    <col min="20" max="20" width="2.7109375" style="0" customWidth="1"/>
    <col min="21" max="21" width="24.28125" style="0" customWidth="1"/>
    <col min="22" max="24" width="6.7109375" style="0" customWidth="1"/>
    <col min="25" max="25" width="6.00390625" style="0" customWidth="1"/>
    <col min="26" max="28" width="5.7109375" style="0" customWidth="1"/>
    <col min="29" max="30" width="6.7109375" style="0" customWidth="1"/>
    <col min="31" max="31" width="4.7109375" style="0" customWidth="1"/>
    <col min="32" max="32" width="6.8515625" style="0" customWidth="1"/>
  </cols>
  <sheetData>
    <row r="1" spans="1:20" ht="13.5" thickBot="1">
      <c r="A1" s="124"/>
      <c r="B1" s="40"/>
      <c r="C1" s="40"/>
      <c r="D1" s="40"/>
      <c r="E1" s="40"/>
      <c r="F1" s="40"/>
      <c r="G1" s="40"/>
      <c r="I1" s="117" t="s">
        <v>0</v>
      </c>
      <c r="J1" s="15" t="s">
        <v>1</v>
      </c>
      <c r="K1" s="99">
        <v>1</v>
      </c>
      <c r="L1" s="15" t="s">
        <v>2</v>
      </c>
      <c r="M1" s="100" t="s">
        <v>124</v>
      </c>
      <c r="N1" s="37"/>
      <c r="O1" s="37"/>
      <c r="P1" s="37"/>
      <c r="Q1" s="37"/>
      <c r="R1" s="38"/>
      <c r="S1" s="49"/>
      <c r="T1" s="84"/>
    </row>
    <row r="2" ht="13.5" thickBot="1">
      <c r="I2" s="93" t="s">
        <v>0</v>
      </c>
    </row>
    <row r="3" spans="2:19" ht="13.5" thickBot="1">
      <c r="B3" s="39"/>
      <c r="I3" s="64" t="s">
        <v>3</v>
      </c>
      <c r="J3" s="65"/>
      <c r="K3" s="65"/>
      <c r="L3" s="65"/>
      <c r="M3" s="65"/>
      <c r="N3" s="65"/>
      <c r="O3" s="65"/>
      <c r="P3" s="65"/>
      <c r="Q3" s="65"/>
      <c r="R3" s="75" t="s">
        <v>4</v>
      </c>
      <c r="S3" s="50"/>
    </row>
    <row r="4" spans="9:39" ht="13.5" thickBot="1">
      <c r="I4" s="69" t="s">
        <v>5</v>
      </c>
      <c r="J4" s="70"/>
      <c r="K4" s="71" t="s">
        <v>6</v>
      </c>
      <c r="L4" s="70"/>
      <c r="M4" s="70"/>
      <c r="N4" s="72" t="s">
        <v>7</v>
      </c>
      <c r="O4" s="73" t="s">
        <v>8</v>
      </c>
      <c r="P4" s="72" t="s">
        <v>9</v>
      </c>
      <c r="Q4" s="73" t="s">
        <v>10</v>
      </c>
      <c r="R4" s="74" t="s">
        <v>11</v>
      </c>
      <c r="S4" s="50"/>
      <c r="T4" s="85" t="s">
        <v>12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85" t="s">
        <v>13</v>
      </c>
      <c r="AH4" s="2"/>
      <c r="AI4" s="2"/>
      <c r="AJ4" s="2"/>
      <c r="AK4" s="2"/>
      <c r="AL4" s="2"/>
      <c r="AM4" s="2"/>
    </row>
    <row r="5" spans="4:20" ht="12.75">
      <c r="D5" s="2" t="s">
        <v>14</v>
      </c>
      <c r="I5" s="8" t="s">
        <v>15</v>
      </c>
      <c r="J5" s="4"/>
      <c r="K5" s="101">
        <v>19.5</v>
      </c>
      <c r="L5" s="20" t="s">
        <v>16</v>
      </c>
      <c r="M5" s="102">
        <v>3</v>
      </c>
      <c r="N5" s="81">
        <f>ROUND(K5*M5*10.76,2)</f>
        <v>629.46</v>
      </c>
      <c r="O5" s="19" t="s">
        <v>17</v>
      </c>
      <c r="P5" s="19" t="s">
        <v>17</v>
      </c>
      <c r="Q5" s="19" t="s">
        <v>17</v>
      </c>
      <c r="R5" s="23" t="s">
        <v>17</v>
      </c>
      <c r="S5" s="51"/>
      <c r="T5" s="40"/>
    </row>
    <row r="6" spans="9:19" ht="12.75">
      <c r="I6" s="34" t="s">
        <v>18</v>
      </c>
      <c r="J6" s="21"/>
      <c r="K6" s="101">
        <v>7.5</v>
      </c>
      <c r="L6" s="20" t="s">
        <v>16</v>
      </c>
      <c r="M6" s="102">
        <v>3</v>
      </c>
      <c r="N6" s="81">
        <f>ROUND(K6*M6*10.76,2)</f>
        <v>242.1</v>
      </c>
      <c r="O6" s="18">
        <v>1.1</v>
      </c>
      <c r="P6" s="18">
        <f>$D$39-$G$29</f>
        <v>19.799999999999997</v>
      </c>
      <c r="Q6" s="107">
        <v>1</v>
      </c>
      <c r="R6" s="46">
        <f aca="true" t="shared" si="0" ref="R6:R11">ROUND(N6*O6*P6*Q6,0)</f>
        <v>5273</v>
      </c>
      <c r="S6" s="52"/>
    </row>
    <row r="7" spans="8:34" ht="12.75">
      <c r="H7" s="67"/>
      <c r="I7" s="68" t="s">
        <v>19</v>
      </c>
      <c r="J7" s="21"/>
      <c r="K7" s="41" t="s">
        <v>20</v>
      </c>
      <c r="L7" s="20" t="s">
        <v>16</v>
      </c>
      <c r="M7" s="42" t="s">
        <v>20</v>
      </c>
      <c r="N7" s="18">
        <f>N5-N6</f>
        <v>387.36</v>
      </c>
      <c r="O7" s="18">
        <v>0.5</v>
      </c>
      <c r="P7" s="18">
        <f>$D$39-$G$29</f>
        <v>19.799999999999997</v>
      </c>
      <c r="Q7" s="107">
        <v>1</v>
      </c>
      <c r="R7" s="46">
        <f t="shared" si="0"/>
        <v>3835</v>
      </c>
      <c r="S7" s="52"/>
      <c r="AH7" s="48" t="s">
        <v>21</v>
      </c>
    </row>
    <row r="8" spans="4:36" ht="12.75">
      <c r="D8" s="1" t="s">
        <v>22</v>
      </c>
      <c r="I8" s="34" t="s">
        <v>23</v>
      </c>
      <c r="J8" s="21"/>
      <c r="K8" s="101">
        <v>9</v>
      </c>
      <c r="L8" s="20" t="s">
        <v>16</v>
      </c>
      <c r="M8" s="102">
        <v>3</v>
      </c>
      <c r="N8" s="81">
        <f>ROUND(K8*M8*10.76,2)</f>
        <v>290.52</v>
      </c>
      <c r="O8" s="18">
        <v>0.5</v>
      </c>
      <c r="P8" s="18">
        <f>$P$6*2/3</f>
        <v>13.199999999999998</v>
      </c>
      <c r="Q8" s="107">
        <v>0.7</v>
      </c>
      <c r="R8" s="46">
        <f t="shared" si="0"/>
        <v>1342</v>
      </c>
      <c r="S8" s="52"/>
      <c r="V8" s="2"/>
      <c r="W8" s="2"/>
      <c r="X8" s="1"/>
      <c r="Y8" s="2"/>
      <c r="Z8" s="2"/>
      <c r="AA8" s="2"/>
      <c r="AG8" t="s">
        <v>24</v>
      </c>
      <c r="AH8" s="93" t="s">
        <v>25</v>
      </c>
      <c r="AI8" s="48" t="s">
        <v>26</v>
      </c>
      <c r="AJ8">
        <f>ROUND(V44/X44,2)</f>
        <v>0.81</v>
      </c>
    </row>
    <row r="9" spans="9:34" ht="13.5" thickBot="1">
      <c r="I9" s="34" t="s">
        <v>27</v>
      </c>
      <c r="J9" s="21"/>
      <c r="K9" s="101"/>
      <c r="L9" s="20" t="s">
        <v>16</v>
      </c>
      <c r="M9" s="102"/>
      <c r="N9" s="81">
        <f>ROUND(K9*M9*10.76,2)</f>
        <v>0</v>
      </c>
      <c r="O9" s="18">
        <v>1.1</v>
      </c>
      <c r="P9" s="18">
        <f>$P$6*2/3</f>
        <v>13.199999999999998</v>
      </c>
      <c r="Q9" s="107">
        <v>1</v>
      </c>
      <c r="R9" s="46">
        <f t="shared" si="0"/>
        <v>0</v>
      </c>
      <c r="S9" s="52"/>
      <c r="T9" s="52"/>
      <c r="AH9" s="48" t="s">
        <v>28</v>
      </c>
    </row>
    <row r="10" spans="1:19" ht="13.5" thickBot="1">
      <c r="A10" s="5"/>
      <c r="B10" s="6"/>
      <c r="C10" s="6"/>
      <c r="D10" s="6"/>
      <c r="E10" s="6"/>
      <c r="F10" s="6"/>
      <c r="G10" s="7"/>
      <c r="I10" s="34" t="s">
        <v>29</v>
      </c>
      <c r="J10" s="21"/>
      <c r="K10" s="101"/>
      <c r="L10" s="20" t="s">
        <v>16</v>
      </c>
      <c r="M10" s="102"/>
      <c r="N10" s="81">
        <f>ROUND(K10*M10*10.76,2)</f>
        <v>0</v>
      </c>
      <c r="O10" s="18">
        <v>0.3</v>
      </c>
      <c r="P10" s="18">
        <f>$P$6*2/3</f>
        <v>13.199999999999998</v>
      </c>
      <c r="Q10" s="107">
        <v>1</v>
      </c>
      <c r="R10" s="46">
        <f t="shared" si="0"/>
        <v>0</v>
      </c>
      <c r="S10" s="52"/>
    </row>
    <row r="11" spans="1:32" ht="13.5" thickBot="1">
      <c r="A11" s="8" t="s">
        <v>30</v>
      </c>
      <c r="B11" s="94" t="s">
        <v>122</v>
      </c>
      <c r="C11" s="4"/>
      <c r="D11" s="4"/>
      <c r="E11" s="4"/>
      <c r="F11" s="4"/>
      <c r="G11" s="9"/>
      <c r="I11" s="34" t="s">
        <v>31</v>
      </c>
      <c r="J11" s="21"/>
      <c r="K11" s="101">
        <v>7.5</v>
      </c>
      <c r="L11" s="20" t="s">
        <v>16</v>
      </c>
      <c r="M11" s="102">
        <v>12</v>
      </c>
      <c r="N11" s="81">
        <f>ROUND(K11*M11*10.76,2)</f>
        <v>968.4</v>
      </c>
      <c r="O11" s="18">
        <v>0.3</v>
      </c>
      <c r="P11" s="18">
        <f>$D$39-$G$29</f>
        <v>19.799999999999997</v>
      </c>
      <c r="Q11" s="107">
        <v>1</v>
      </c>
      <c r="R11" s="46">
        <f t="shared" si="0"/>
        <v>5752</v>
      </c>
      <c r="S11" s="52"/>
      <c r="T11" s="76" t="s">
        <v>32</v>
      </c>
      <c r="U11" s="77" t="s">
        <v>33</v>
      </c>
      <c r="V11" s="78" t="s">
        <v>21</v>
      </c>
      <c r="W11" s="77" t="s">
        <v>34</v>
      </c>
      <c r="X11" s="78" t="s">
        <v>28</v>
      </c>
      <c r="Y11" s="77" t="s">
        <v>35</v>
      </c>
      <c r="Z11" s="78" t="s">
        <v>36</v>
      </c>
      <c r="AA11" s="77" t="s">
        <v>36</v>
      </c>
      <c r="AB11" s="78" t="s">
        <v>36</v>
      </c>
      <c r="AC11" s="77" t="s">
        <v>37</v>
      </c>
      <c r="AD11" s="78" t="s">
        <v>38</v>
      </c>
      <c r="AE11" s="79" t="s">
        <v>39</v>
      </c>
      <c r="AF11" s="127" t="s">
        <v>115</v>
      </c>
    </row>
    <row r="12" spans="1:36" ht="13.5" thickBot="1">
      <c r="A12" s="10"/>
      <c r="B12" s="11"/>
      <c r="C12" s="11"/>
      <c r="D12" s="11"/>
      <c r="E12" s="11"/>
      <c r="F12" s="11"/>
      <c r="G12" s="12"/>
      <c r="I12" s="103">
        <v>10</v>
      </c>
      <c r="J12" s="11" t="s">
        <v>40</v>
      </c>
      <c r="K12" s="24"/>
      <c r="L12" s="25"/>
      <c r="M12" s="26"/>
      <c r="N12" s="27"/>
      <c r="O12" s="28"/>
      <c r="P12" s="29"/>
      <c r="Q12" s="29"/>
      <c r="R12" s="47">
        <f>ROUND(SUM(R6:R11)*(I12/100),0)</f>
        <v>1620</v>
      </c>
      <c r="S12" s="52"/>
      <c r="T12" s="132"/>
      <c r="U12" s="133"/>
      <c r="V12" s="125" t="s">
        <v>41</v>
      </c>
      <c r="W12" s="134" t="s">
        <v>41</v>
      </c>
      <c r="X12" s="125" t="s">
        <v>41</v>
      </c>
      <c r="Y12" s="135"/>
      <c r="Z12" s="125" t="s">
        <v>42</v>
      </c>
      <c r="AA12" s="134" t="s">
        <v>43</v>
      </c>
      <c r="AB12" s="125" t="s">
        <v>44</v>
      </c>
      <c r="AC12" s="134" t="s">
        <v>41</v>
      </c>
      <c r="AD12" s="125" t="s">
        <v>41</v>
      </c>
      <c r="AE12" s="130"/>
      <c r="AF12" s="60"/>
      <c r="AG12" s="126" t="s">
        <v>45</v>
      </c>
      <c r="AH12" s="65"/>
      <c r="AI12" s="65"/>
      <c r="AJ12" s="66"/>
    </row>
    <row r="13" spans="1:36" ht="13.5" thickBot="1">
      <c r="A13" s="5"/>
      <c r="B13" s="6"/>
      <c r="C13" s="6"/>
      <c r="D13" s="6"/>
      <c r="E13" s="6"/>
      <c r="F13" s="6"/>
      <c r="G13" s="7"/>
      <c r="I13" t="s">
        <v>46</v>
      </c>
      <c r="P13" s="4"/>
      <c r="R13" s="45">
        <f>SUM(R6:R12)</f>
        <v>17822</v>
      </c>
      <c r="S13" s="52"/>
      <c r="T13" s="137">
        <f>IF(U13=" "," ",1)</f>
        <v>1</v>
      </c>
      <c r="U13" s="138" t="str">
        <f>IF(M1=0," ",M1)</f>
        <v>SALON DE CLASES</v>
      </c>
      <c r="V13" s="138">
        <f>IF(M1=0," ",Q41)</f>
        <v>47846</v>
      </c>
      <c r="W13" s="138">
        <f>IF(M1=0," ",Q40)</f>
        <v>12500</v>
      </c>
      <c r="X13" s="138">
        <f aca="true" t="shared" si="1" ref="X13:X29">IF(U13=" "," ",V13+W13)</f>
        <v>60346</v>
      </c>
      <c r="Y13" s="139">
        <f aca="true" t="shared" si="2" ref="Y13:Y29">IF(U13=" "," ",X13/$X$44)</f>
        <v>0.44618444498665427</v>
      </c>
      <c r="Z13" s="138">
        <f>IF(U13=" "," ",ROUND($Z$44*Y13,0))</f>
        <v>2691</v>
      </c>
      <c r="AA13" s="138">
        <f>IF(M1=0," ",M44)</f>
        <v>750</v>
      </c>
      <c r="AB13" s="138">
        <f aca="true" t="shared" si="3" ref="AB13:AB29">IF(U13=" "," ",Z13-AA13)</f>
        <v>1941</v>
      </c>
      <c r="AC13" s="138">
        <f>IF(U13=" "," ",ROUND($AC$44*Y13,0))</f>
        <v>7952</v>
      </c>
      <c r="AD13" s="140">
        <f aca="true" t="shared" si="4" ref="AD13:AD29">IF(U13=" "," ",X13+AC13)</f>
        <v>68298</v>
      </c>
      <c r="AE13" s="142">
        <f aca="true" t="shared" si="5" ref="AE13:AE29">IF(U13=" "," ",AD13/12000)</f>
        <v>5.6915</v>
      </c>
      <c r="AF13" s="141">
        <f>AD13/5000</f>
        <v>13.6596</v>
      </c>
      <c r="AG13" s="4" t="s">
        <v>47</v>
      </c>
      <c r="AH13" s="113">
        <v>48</v>
      </c>
      <c r="AI13" s="4"/>
      <c r="AJ13" s="9"/>
    </row>
    <row r="14" spans="1:36" ht="13.5" thickBot="1">
      <c r="A14" s="8" t="s">
        <v>48</v>
      </c>
      <c r="B14" s="94"/>
      <c r="C14" s="4"/>
      <c r="D14" s="4"/>
      <c r="E14" s="4"/>
      <c r="F14" s="4"/>
      <c r="G14" s="9"/>
      <c r="I14" s="93" t="s">
        <v>0</v>
      </c>
      <c r="T14" s="30">
        <f>IF(U14=" "," ",T13+1)</f>
        <v>2</v>
      </c>
      <c r="U14" s="17" t="str">
        <f>IF(M45=0," ",M45)</f>
        <v>COMEDOR</v>
      </c>
      <c r="V14" s="17">
        <f>IF(M45=0," ",Q85)</f>
        <v>36775</v>
      </c>
      <c r="W14" s="17">
        <f>IF(M45=0," ",Q84)</f>
        <v>10500</v>
      </c>
      <c r="X14" s="17">
        <f t="shared" si="1"/>
        <v>47275</v>
      </c>
      <c r="Y14" s="80">
        <f t="shared" si="2"/>
        <v>0.3495404771939164</v>
      </c>
      <c r="Z14" s="17">
        <f aca="true" t="shared" si="6" ref="Z14:Z29">IF(U14=" "," ",ROUND($Z$44*Y14,0))</f>
        <v>2108</v>
      </c>
      <c r="AA14" s="17">
        <f>IF(M45=0," ",M88)</f>
        <v>630</v>
      </c>
      <c r="AB14" s="17">
        <f t="shared" si="3"/>
        <v>1478</v>
      </c>
      <c r="AC14" s="17">
        <f aca="true" t="shared" si="7" ref="AC14:AC29">IF(U14=" "," ",ROUND($AC$44*Y14,0))</f>
        <v>6230</v>
      </c>
      <c r="AD14" s="128">
        <f t="shared" si="4"/>
        <v>53505</v>
      </c>
      <c r="AE14" s="144">
        <f t="shared" si="5"/>
        <v>4.45875</v>
      </c>
      <c r="AF14" s="122">
        <f>AD14/5000</f>
        <v>10.701</v>
      </c>
      <c r="AG14" s="21" t="s">
        <v>49</v>
      </c>
      <c r="AH14" s="114">
        <v>69.8</v>
      </c>
      <c r="AI14" s="21"/>
      <c r="AJ14" s="87"/>
    </row>
    <row r="15" spans="1:36" ht="13.5" thickBot="1">
      <c r="A15" s="10"/>
      <c r="B15" s="11"/>
      <c r="C15" s="11"/>
      <c r="D15" s="11"/>
      <c r="E15" s="11"/>
      <c r="F15" s="11"/>
      <c r="G15" s="12"/>
      <c r="I15" s="64" t="s">
        <v>50</v>
      </c>
      <c r="J15" s="65"/>
      <c r="K15" s="65"/>
      <c r="L15" s="65"/>
      <c r="M15" s="65"/>
      <c r="N15" s="65"/>
      <c r="O15" s="65"/>
      <c r="P15" s="65"/>
      <c r="Q15" s="65"/>
      <c r="R15" s="75" t="s">
        <v>4</v>
      </c>
      <c r="S15" s="50"/>
      <c r="T15" s="30">
        <f aca="true" t="shared" si="8" ref="T15:T30">IF(U15=" "," ",T14+1)</f>
        <v>3</v>
      </c>
      <c r="U15" s="17" t="str">
        <f>IF(M89=0," ",M89)</f>
        <v>SALA DE ESPERA</v>
      </c>
      <c r="V15" s="17">
        <f>IF(M89=0," ",Q129)</f>
        <v>14844</v>
      </c>
      <c r="W15" s="17">
        <f>IF(M89=0," ",Q128)</f>
        <v>2000</v>
      </c>
      <c r="X15" s="17">
        <f t="shared" si="1"/>
        <v>16844</v>
      </c>
      <c r="Y15" s="80">
        <f t="shared" si="2"/>
        <v>0.12454066203816665</v>
      </c>
      <c r="Z15" s="17">
        <f t="shared" si="6"/>
        <v>751</v>
      </c>
      <c r="AA15" s="17">
        <f>IF(M89=0," ",M132)</f>
        <v>120</v>
      </c>
      <c r="AB15" s="17">
        <f t="shared" si="3"/>
        <v>631</v>
      </c>
      <c r="AC15" s="17">
        <f t="shared" si="7"/>
        <v>2220</v>
      </c>
      <c r="AD15" s="128">
        <f t="shared" si="4"/>
        <v>19064</v>
      </c>
      <c r="AE15" s="144">
        <f t="shared" si="5"/>
        <v>1.5886666666666667</v>
      </c>
      <c r="AF15" s="122">
        <f>AD15/5000</f>
        <v>3.8128</v>
      </c>
      <c r="AG15" s="21" t="s">
        <v>51</v>
      </c>
      <c r="AH15" s="21"/>
      <c r="AI15" s="21"/>
      <c r="AJ15" s="89">
        <f>AH14-AH13</f>
        <v>21.799999999999997</v>
      </c>
    </row>
    <row r="16" spans="1:36" ht="13.5" thickBot="1">
      <c r="A16" s="5"/>
      <c r="B16" s="6"/>
      <c r="C16" s="6"/>
      <c r="D16" s="6"/>
      <c r="E16" s="6"/>
      <c r="F16" s="6"/>
      <c r="G16" s="7"/>
      <c r="I16" s="69" t="s">
        <v>5</v>
      </c>
      <c r="J16" s="70"/>
      <c r="K16" s="71" t="s">
        <v>6</v>
      </c>
      <c r="L16" s="70"/>
      <c r="M16" s="70"/>
      <c r="N16" s="72" t="s">
        <v>7</v>
      </c>
      <c r="O16" s="73" t="s">
        <v>8</v>
      </c>
      <c r="P16" s="72" t="s">
        <v>9</v>
      </c>
      <c r="Q16" s="73" t="s">
        <v>10</v>
      </c>
      <c r="R16" s="74" t="s">
        <v>11</v>
      </c>
      <c r="S16" s="50"/>
      <c r="T16" s="30">
        <f t="shared" si="8"/>
        <v>4</v>
      </c>
      <c r="U16" s="17" t="str">
        <f>IF(M133=0," ",M133)</f>
        <v>OFICINA</v>
      </c>
      <c r="V16" s="17">
        <f>IF(M133=0," ",Q173)</f>
        <v>4824</v>
      </c>
      <c r="W16" s="17">
        <f>IF(M133=0," ",Q172)</f>
        <v>750</v>
      </c>
      <c r="X16" s="17">
        <f t="shared" si="1"/>
        <v>5574</v>
      </c>
      <c r="Y16" s="80">
        <f t="shared" si="2"/>
        <v>0.04121287403234035</v>
      </c>
      <c r="Z16" s="17">
        <f t="shared" si="6"/>
        <v>249</v>
      </c>
      <c r="AA16" s="17">
        <f>IF(M133=0," ",M176)</f>
        <v>45</v>
      </c>
      <c r="AB16" s="17">
        <f t="shared" si="3"/>
        <v>204</v>
      </c>
      <c r="AC16" s="17">
        <f t="shared" si="7"/>
        <v>735</v>
      </c>
      <c r="AD16" s="128">
        <f t="shared" si="4"/>
        <v>6309</v>
      </c>
      <c r="AE16" s="144">
        <f t="shared" si="5"/>
        <v>0.52575</v>
      </c>
      <c r="AF16" s="122">
        <f>AD16/5000</f>
        <v>1.2618</v>
      </c>
      <c r="AG16" s="11" t="s">
        <v>52</v>
      </c>
      <c r="AH16" s="115">
        <v>89.6</v>
      </c>
      <c r="AI16" s="11"/>
      <c r="AJ16" s="12"/>
    </row>
    <row r="17" spans="1:32" ht="12.75">
      <c r="A17" s="8" t="s">
        <v>53</v>
      </c>
      <c r="B17" s="94" t="s">
        <v>116</v>
      </c>
      <c r="C17" s="4"/>
      <c r="D17" s="4"/>
      <c r="E17" s="4"/>
      <c r="F17" s="4"/>
      <c r="G17" s="9"/>
      <c r="I17" s="104" t="s">
        <v>54</v>
      </c>
      <c r="J17" s="4"/>
      <c r="K17" s="101"/>
      <c r="L17" s="20" t="s">
        <v>16</v>
      </c>
      <c r="M17" s="102"/>
      <c r="N17" s="18">
        <f aca="true" t="shared" si="9" ref="N17:N22">ROUND(K17*M17*10.76,2)</f>
        <v>0</v>
      </c>
      <c r="O17" s="43">
        <v>0.5</v>
      </c>
      <c r="P17" s="106"/>
      <c r="Q17" s="107">
        <v>1</v>
      </c>
      <c r="R17" s="46">
        <f aca="true" t="shared" si="10" ref="R17:R22">ROUND(N17*O17*P17*Q17,0)</f>
        <v>0</v>
      </c>
      <c r="S17" s="52"/>
      <c r="T17" s="30">
        <f t="shared" si="8"/>
        <v>5</v>
      </c>
      <c r="U17" s="17" t="str">
        <f>IF(M177=0," ",M177)</f>
        <v>RACK</v>
      </c>
      <c r="V17" s="17">
        <f>IF(M177=0," ",Q217)</f>
        <v>4960</v>
      </c>
      <c r="W17" s="17">
        <f>IF(M177=0," ",Q216)</f>
        <v>250</v>
      </c>
      <c r="X17" s="17">
        <f t="shared" si="1"/>
        <v>5210</v>
      </c>
      <c r="Y17" s="80">
        <f t="shared" si="2"/>
        <v>0.03852154174892236</v>
      </c>
      <c r="Z17" s="17">
        <f t="shared" si="6"/>
        <v>232</v>
      </c>
      <c r="AA17" s="17">
        <f>IF(M177=0," ",M220)</f>
        <v>15</v>
      </c>
      <c r="AB17" s="17">
        <f t="shared" si="3"/>
        <v>217</v>
      </c>
      <c r="AC17" s="17">
        <f t="shared" si="7"/>
        <v>687</v>
      </c>
      <c r="AD17" s="128">
        <f t="shared" si="4"/>
        <v>5897</v>
      </c>
      <c r="AE17" s="144">
        <f t="shared" si="5"/>
        <v>0.49141666666666667</v>
      </c>
      <c r="AF17" s="122">
        <f>AD17/5000</f>
        <v>1.1794</v>
      </c>
    </row>
    <row r="18" spans="1:35" ht="13.5" thickBot="1">
      <c r="A18" s="10"/>
      <c r="B18" s="11"/>
      <c r="C18" s="11"/>
      <c r="D18" s="11"/>
      <c r="E18" s="11"/>
      <c r="F18" s="11"/>
      <c r="G18" s="12"/>
      <c r="I18" s="105" t="s">
        <v>54</v>
      </c>
      <c r="J18" s="21"/>
      <c r="K18" s="101"/>
      <c r="L18" s="20" t="s">
        <v>16</v>
      </c>
      <c r="M18" s="102"/>
      <c r="N18" s="18">
        <f t="shared" si="9"/>
        <v>0</v>
      </c>
      <c r="O18" s="18">
        <v>0.5</v>
      </c>
      <c r="P18" s="106"/>
      <c r="Q18" s="107">
        <v>1</v>
      </c>
      <c r="R18" s="46">
        <f t="shared" si="10"/>
        <v>0</v>
      </c>
      <c r="S18" s="52"/>
      <c r="T18" s="30" t="str">
        <f t="shared" si="8"/>
        <v> </v>
      </c>
      <c r="U18" s="17" t="str">
        <f>IF(M221=0," ",M221)</f>
        <v> </v>
      </c>
      <c r="V18" s="17" t="str">
        <f>IF(M221=0," ",Q261)</f>
        <v> </v>
      </c>
      <c r="W18" s="17" t="str">
        <f>IF(M221=0," ",Q260)</f>
        <v> </v>
      </c>
      <c r="X18" s="17" t="str">
        <f t="shared" si="1"/>
        <v> </v>
      </c>
      <c r="Y18" s="80" t="str">
        <f t="shared" si="2"/>
        <v> </v>
      </c>
      <c r="Z18" s="17" t="str">
        <f t="shared" si="6"/>
        <v> </v>
      </c>
      <c r="AA18" s="17" t="str">
        <f>IF(M221=0," ",M264)</f>
        <v> </v>
      </c>
      <c r="AB18" s="17" t="str">
        <f t="shared" si="3"/>
        <v> </v>
      </c>
      <c r="AC18" s="17" t="str">
        <f t="shared" si="7"/>
        <v> </v>
      </c>
      <c r="AD18" s="128" t="str">
        <f t="shared" si="4"/>
        <v> </v>
      </c>
      <c r="AE18" s="144" t="str">
        <f t="shared" si="5"/>
        <v> </v>
      </c>
      <c r="AF18" s="122"/>
      <c r="AH18" s="2" t="s">
        <v>21</v>
      </c>
      <c r="AI18" s="2"/>
    </row>
    <row r="19" spans="9:36" ht="12.75">
      <c r="I19" s="105" t="s">
        <v>55</v>
      </c>
      <c r="J19" s="21"/>
      <c r="K19" s="101"/>
      <c r="L19" s="20" t="s">
        <v>16</v>
      </c>
      <c r="M19" s="102"/>
      <c r="N19" s="18">
        <f t="shared" si="9"/>
        <v>0</v>
      </c>
      <c r="O19" s="18">
        <v>1.1</v>
      </c>
      <c r="P19" s="106"/>
      <c r="Q19" s="107">
        <v>1</v>
      </c>
      <c r="R19" s="46">
        <f t="shared" si="10"/>
        <v>0</v>
      </c>
      <c r="S19" s="52"/>
      <c r="T19" s="30" t="str">
        <f t="shared" si="8"/>
        <v> </v>
      </c>
      <c r="U19" s="17" t="str">
        <f>IF(M265=0," ",M265)</f>
        <v> </v>
      </c>
      <c r="V19" s="17" t="str">
        <f>IF(M265=0," ",Q305)</f>
        <v> </v>
      </c>
      <c r="W19" s="17" t="str">
        <f>IF(M265=0," ",Q304)</f>
        <v> </v>
      </c>
      <c r="X19" s="17" t="str">
        <f t="shared" si="1"/>
        <v> </v>
      </c>
      <c r="Y19" s="80" t="str">
        <f t="shared" si="2"/>
        <v> </v>
      </c>
      <c r="Z19" s="17" t="str">
        <f t="shared" si="6"/>
        <v> </v>
      </c>
      <c r="AA19" s="17" t="str">
        <f>IF(M265=0," ",M308)</f>
        <v> </v>
      </c>
      <c r="AB19" s="17" t="str">
        <f t="shared" si="3"/>
        <v> </v>
      </c>
      <c r="AC19" s="17" t="str">
        <f t="shared" si="7"/>
        <v> </v>
      </c>
      <c r="AD19" s="128" t="str">
        <f t="shared" si="4"/>
        <v> </v>
      </c>
      <c r="AE19" s="144" t="str">
        <f t="shared" si="5"/>
        <v> </v>
      </c>
      <c r="AF19" s="122"/>
      <c r="AG19" t="s">
        <v>56</v>
      </c>
      <c r="AH19" s="93" t="s">
        <v>57</v>
      </c>
      <c r="AI19" s="86"/>
      <c r="AJ19" s="40"/>
    </row>
    <row r="20" spans="9:35" ht="12.75">
      <c r="I20" s="105" t="s">
        <v>55</v>
      </c>
      <c r="J20" s="95"/>
      <c r="K20" s="101"/>
      <c r="L20" s="20" t="s">
        <v>16</v>
      </c>
      <c r="M20" s="102"/>
      <c r="N20" s="18">
        <f t="shared" si="9"/>
        <v>0</v>
      </c>
      <c r="O20" s="18">
        <v>1.1</v>
      </c>
      <c r="P20" s="106"/>
      <c r="Q20" s="107">
        <v>1</v>
      </c>
      <c r="R20" s="46">
        <f t="shared" si="10"/>
        <v>0</v>
      </c>
      <c r="S20" s="52"/>
      <c r="T20" s="30" t="str">
        <f t="shared" si="8"/>
        <v> </v>
      </c>
      <c r="U20" s="17" t="str">
        <f>IF(M309=0," ",M309)</f>
        <v> </v>
      </c>
      <c r="V20" s="17" t="str">
        <f>IF(M309=0," ",Q349)</f>
        <v> </v>
      </c>
      <c r="W20" s="17" t="str">
        <f>IF(M309=0," ",Q348)</f>
        <v> </v>
      </c>
      <c r="X20" s="17" t="str">
        <f t="shared" si="1"/>
        <v> </v>
      </c>
      <c r="Y20" s="80" t="str">
        <f t="shared" si="2"/>
        <v> </v>
      </c>
      <c r="Z20" s="17" t="str">
        <f t="shared" si="6"/>
        <v> </v>
      </c>
      <c r="AA20" s="17" t="str">
        <f>IF(M309=0," ",M352)</f>
        <v> </v>
      </c>
      <c r="AB20" s="17" t="str">
        <f t="shared" si="3"/>
        <v> </v>
      </c>
      <c r="AC20" s="17" t="str">
        <f t="shared" si="7"/>
        <v> </v>
      </c>
      <c r="AD20" s="128" t="str">
        <f t="shared" si="4"/>
        <v> </v>
      </c>
      <c r="AE20" s="144" t="str">
        <f t="shared" si="5"/>
        <v> </v>
      </c>
      <c r="AF20" s="122"/>
      <c r="AH20" s="2" t="s">
        <v>58</v>
      </c>
      <c r="AI20" s="2"/>
    </row>
    <row r="21" spans="9:32" ht="12.75">
      <c r="I21" s="34" t="s">
        <v>31</v>
      </c>
      <c r="J21" s="21"/>
      <c r="K21" s="101">
        <v>7.5</v>
      </c>
      <c r="L21" s="20" t="s">
        <v>16</v>
      </c>
      <c r="M21" s="102">
        <v>12</v>
      </c>
      <c r="N21" s="18">
        <f t="shared" si="9"/>
        <v>968.4</v>
      </c>
      <c r="O21" s="18">
        <v>0.3</v>
      </c>
      <c r="P21" s="106">
        <v>42</v>
      </c>
      <c r="Q21" s="107">
        <v>1</v>
      </c>
      <c r="R21" s="46">
        <f t="shared" si="10"/>
        <v>12202</v>
      </c>
      <c r="S21" s="52"/>
      <c r="T21" s="30" t="str">
        <f t="shared" si="8"/>
        <v> </v>
      </c>
      <c r="U21" s="17" t="str">
        <f>IF(M353=0," ",M353)</f>
        <v> </v>
      </c>
      <c r="V21" s="17" t="str">
        <f>IF(M353=0," ",Q393)</f>
        <v> </v>
      </c>
      <c r="W21" s="17" t="str">
        <f>IF(M353=0," ",Q392)</f>
        <v> </v>
      </c>
      <c r="X21" s="17" t="str">
        <f t="shared" si="1"/>
        <v> </v>
      </c>
      <c r="Y21" s="80" t="str">
        <f t="shared" si="2"/>
        <v> </v>
      </c>
      <c r="Z21" s="17" t="str">
        <f t="shared" si="6"/>
        <v> </v>
      </c>
      <c r="AA21" s="17" t="str">
        <f>IF(M353=0," ",M396)</f>
        <v> </v>
      </c>
      <c r="AB21" s="17" t="str">
        <f t="shared" si="3"/>
        <v> </v>
      </c>
      <c r="AC21" s="17" t="str">
        <f t="shared" si="7"/>
        <v> </v>
      </c>
      <c r="AD21" s="128" t="str">
        <f t="shared" si="4"/>
        <v> </v>
      </c>
      <c r="AE21" s="144" t="str">
        <f t="shared" si="5"/>
        <v> </v>
      </c>
      <c r="AF21" s="122"/>
    </row>
    <row r="22" spans="9:32" ht="12.75">
      <c r="I22" s="34" t="s">
        <v>59</v>
      </c>
      <c r="J22" s="21"/>
      <c r="K22" s="101"/>
      <c r="L22" s="20" t="s">
        <v>16</v>
      </c>
      <c r="M22" s="102"/>
      <c r="N22" s="18">
        <f t="shared" si="9"/>
        <v>0</v>
      </c>
      <c r="O22" s="18">
        <v>0.6</v>
      </c>
      <c r="P22" s="106"/>
      <c r="Q22" s="107">
        <v>1</v>
      </c>
      <c r="R22" s="46">
        <f t="shared" si="10"/>
        <v>0</v>
      </c>
      <c r="S22" s="52"/>
      <c r="T22" s="30" t="str">
        <f t="shared" si="8"/>
        <v> </v>
      </c>
      <c r="U22" s="17" t="str">
        <f>IF(M397=0," ",M397)</f>
        <v> </v>
      </c>
      <c r="V22" s="17" t="str">
        <f>IF(M397=0," ",Q437)</f>
        <v> </v>
      </c>
      <c r="W22" s="17" t="str">
        <f>IF(M397=0," ",Q436)</f>
        <v> </v>
      </c>
      <c r="X22" s="17" t="str">
        <f t="shared" si="1"/>
        <v> </v>
      </c>
      <c r="Y22" s="80" t="str">
        <f t="shared" si="2"/>
        <v> </v>
      </c>
      <c r="Z22" s="17" t="str">
        <f t="shared" si="6"/>
        <v> </v>
      </c>
      <c r="AA22" s="17" t="str">
        <f>IF(M397=0," ",M440)</f>
        <v> </v>
      </c>
      <c r="AB22" s="17" t="str">
        <f t="shared" si="3"/>
        <v> </v>
      </c>
      <c r="AC22" s="17" t="str">
        <f t="shared" si="7"/>
        <v> </v>
      </c>
      <c r="AD22" s="128" t="str">
        <f t="shared" si="4"/>
        <v> </v>
      </c>
      <c r="AE22" s="144" t="str">
        <f t="shared" si="5"/>
        <v> </v>
      </c>
      <c r="AF22" s="122"/>
    </row>
    <row r="23" spans="9:35" ht="13.5" thickBot="1">
      <c r="I23" s="103">
        <v>10</v>
      </c>
      <c r="J23" s="11" t="s">
        <v>40</v>
      </c>
      <c r="K23" s="24"/>
      <c r="L23" s="25"/>
      <c r="M23" s="26"/>
      <c r="N23" s="27"/>
      <c r="O23" s="28"/>
      <c r="P23" s="29"/>
      <c r="Q23" s="29"/>
      <c r="R23" s="46">
        <f>ROUND(SUM(R17:R22)*(I23/100),0)</f>
        <v>1220</v>
      </c>
      <c r="S23" s="52"/>
      <c r="T23" s="30" t="str">
        <f t="shared" si="8"/>
        <v> </v>
      </c>
      <c r="U23" s="17" t="str">
        <f>IF(M441=0," ",M441)</f>
        <v> </v>
      </c>
      <c r="V23" s="17" t="str">
        <f>IF(M441=0," ",Q481)</f>
        <v> </v>
      </c>
      <c r="W23" s="17" t="str">
        <f>IF(M441=0," ",Q480)</f>
        <v> </v>
      </c>
      <c r="X23" s="17" t="str">
        <f t="shared" si="1"/>
        <v> </v>
      </c>
      <c r="Y23" s="80" t="str">
        <f t="shared" si="2"/>
        <v> </v>
      </c>
      <c r="Z23" s="17" t="str">
        <f t="shared" si="6"/>
        <v> </v>
      </c>
      <c r="AA23" s="17" t="str">
        <f>IF(M441=0," ",M484)</f>
        <v> </v>
      </c>
      <c r="AB23" s="17" t="str">
        <f t="shared" si="3"/>
        <v> </v>
      </c>
      <c r="AC23" s="17" t="str">
        <f t="shared" si="7"/>
        <v> </v>
      </c>
      <c r="AD23" s="128" t="str">
        <f t="shared" si="4"/>
        <v> </v>
      </c>
      <c r="AE23" s="144" t="str">
        <f t="shared" si="5"/>
        <v> </v>
      </c>
      <c r="AF23" s="122"/>
      <c r="AH23" s="2" t="s">
        <v>60</v>
      </c>
      <c r="AI23" s="2"/>
    </row>
    <row r="24" spans="9:38" ht="13.5" thickBot="1">
      <c r="I24" t="s">
        <v>46</v>
      </c>
      <c r="P24" s="4"/>
      <c r="R24" s="45">
        <f>SUM(R17:R23)</f>
        <v>13422</v>
      </c>
      <c r="S24" s="52"/>
      <c r="T24" s="30" t="str">
        <f t="shared" si="8"/>
        <v> </v>
      </c>
      <c r="U24" s="17" t="str">
        <f>IF(M485=0," ",M485)</f>
        <v> </v>
      </c>
      <c r="V24" s="17" t="str">
        <f>IF(M485=0," ",Q525)</f>
        <v> </v>
      </c>
      <c r="W24" s="17" t="str">
        <f>IF(M485=0," ",Q524)</f>
        <v> </v>
      </c>
      <c r="X24" s="17" t="str">
        <f t="shared" si="1"/>
        <v> </v>
      </c>
      <c r="Y24" s="80" t="str">
        <f t="shared" si="2"/>
        <v> </v>
      </c>
      <c r="Z24" s="17" t="str">
        <f t="shared" si="6"/>
        <v> </v>
      </c>
      <c r="AA24" s="17" t="str">
        <f>IF(M485=0," ",M528)</f>
        <v> </v>
      </c>
      <c r="AB24" s="17" t="str">
        <f t="shared" si="3"/>
        <v> </v>
      </c>
      <c r="AC24" s="17" t="str">
        <f t="shared" si="7"/>
        <v> </v>
      </c>
      <c r="AD24" s="128" t="str">
        <f t="shared" si="4"/>
        <v> </v>
      </c>
      <c r="AE24" s="144" t="str">
        <f t="shared" si="5"/>
        <v> </v>
      </c>
      <c r="AF24" s="122"/>
      <c r="AG24" t="s">
        <v>61</v>
      </c>
      <c r="AH24" s="93" t="s">
        <v>57</v>
      </c>
      <c r="AI24" s="86"/>
      <c r="AJ24" s="48" t="s">
        <v>26</v>
      </c>
      <c r="AK24" s="91">
        <f>ROUND(13.36*760/AH25,2)</f>
        <v>17.33</v>
      </c>
      <c r="AL24" t="s">
        <v>62</v>
      </c>
    </row>
    <row r="25" spans="1:35" ht="13.5" thickBot="1">
      <c r="A25" s="53"/>
      <c r="B25" s="54"/>
      <c r="C25" s="54"/>
      <c r="D25" s="55"/>
      <c r="E25" s="53"/>
      <c r="F25" s="54"/>
      <c r="G25" s="55"/>
      <c r="I25" s="93" t="s">
        <v>0</v>
      </c>
      <c r="T25" s="30" t="str">
        <f t="shared" si="8"/>
        <v> </v>
      </c>
      <c r="U25" s="17" t="str">
        <f>IF(M529=0," ",M529)</f>
        <v> </v>
      </c>
      <c r="V25" s="17" t="str">
        <f>IF(M529=0," ",Q569)</f>
        <v> </v>
      </c>
      <c r="W25" s="17" t="str">
        <f>IF(M529=0," ",Q568)</f>
        <v> </v>
      </c>
      <c r="X25" s="17" t="str">
        <f t="shared" si="1"/>
        <v> </v>
      </c>
      <c r="Y25" s="80" t="str">
        <f t="shared" si="2"/>
        <v> </v>
      </c>
      <c r="Z25" s="17" t="str">
        <f t="shared" si="6"/>
        <v> </v>
      </c>
      <c r="AA25" s="17" t="str">
        <f>IF(M529=0," ",M572)</f>
        <v> </v>
      </c>
      <c r="AB25" s="17" t="str">
        <f t="shared" si="3"/>
        <v> </v>
      </c>
      <c r="AC25" s="17" t="str">
        <f t="shared" si="7"/>
        <v> </v>
      </c>
      <c r="AD25" s="128" t="str">
        <f t="shared" si="4"/>
        <v> </v>
      </c>
      <c r="AE25" s="144" t="str">
        <f t="shared" si="5"/>
        <v> </v>
      </c>
      <c r="AF25" s="122"/>
      <c r="AH25" s="40">
        <f>D37</f>
        <v>586</v>
      </c>
      <c r="AI25" s="40" t="s">
        <v>63</v>
      </c>
    </row>
    <row r="26" spans="1:32" ht="13.5" thickBot="1">
      <c r="A26" s="56" t="s">
        <v>64</v>
      </c>
      <c r="B26" s="57"/>
      <c r="C26" s="57"/>
      <c r="D26" s="58"/>
      <c r="E26" s="59"/>
      <c r="F26" s="57" t="s">
        <v>65</v>
      </c>
      <c r="G26" s="60"/>
      <c r="I26" s="64" t="s">
        <v>66</v>
      </c>
      <c r="J26" s="65"/>
      <c r="K26" s="65"/>
      <c r="L26" s="65"/>
      <c r="M26" s="65"/>
      <c r="N26" s="65"/>
      <c r="O26" s="65"/>
      <c r="P26" s="65"/>
      <c r="Q26" s="82" t="s">
        <v>67</v>
      </c>
      <c r="R26" s="83" t="s">
        <v>11</v>
      </c>
      <c r="S26" s="50"/>
      <c r="T26" s="30" t="str">
        <f t="shared" si="8"/>
        <v> </v>
      </c>
      <c r="U26" s="17" t="str">
        <f>IF(M573=0," ",M573)</f>
        <v> </v>
      </c>
      <c r="V26" s="17" t="str">
        <f>IF(M573=0," ",Q613)</f>
        <v> </v>
      </c>
      <c r="W26" s="17" t="str">
        <f>IF(M573=0," ",Q612)</f>
        <v> </v>
      </c>
      <c r="X26" s="17" t="str">
        <f t="shared" si="1"/>
        <v> </v>
      </c>
      <c r="Y26" s="80" t="str">
        <f t="shared" si="2"/>
        <v> </v>
      </c>
      <c r="Z26" s="17" t="str">
        <f t="shared" si="6"/>
        <v> </v>
      </c>
      <c r="AA26" s="17" t="str">
        <f>IF(M573=0," ",M616)</f>
        <v> </v>
      </c>
      <c r="AB26" s="17" t="str">
        <f t="shared" si="3"/>
        <v> </v>
      </c>
      <c r="AC26" s="17" t="str">
        <f t="shared" si="7"/>
        <v> </v>
      </c>
      <c r="AD26" s="128" t="str">
        <f t="shared" si="4"/>
        <v> </v>
      </c>
      <c r="AE26" s="144" t="str">
        <f t="shared" si="5"/>
        <v> </v>
      </c>
      <c r="AF26" s="122"/>
    </row>
    <row r="27" spans="1:32" ht="13.5" thickBot="1">
      <c r="A27" s="61"/>
      <c r="B27" s="62"/>
      <c r="C27" s="62"/>
      <c r="D27" s="63"/>
      <c r="E27" s="61"/>
      <c r="F27" s="62"/>
      <c r="G27" s="63"/>
      <c r="I27" s="30" t="s">
        <v>68</v>
      </c>
      <c r="J27" s="95">
        <v>50</v>
      </c>
      <c r="K27" s="21" t="s">
        <v>69</v>
      </c>
      <c r="L27" s="21"/>
      <c r="M27" s="21"/>
      <c r="N27" s="95">
        <v>250</v>
      </c>
      <c r="O27" s="20" t="s">
        <v>26</v>
      </c>
      <c r="P27" s="21"/>
      <c r="Q27" s="44">
        <f>ROUND(J27*N27,0)</f>
        <v>12500</v>
      </c>
      <c r="R27" s="23" t="s">
        <v>70</v>
      </c>
      <c r="S27" s="51"/>
      <c r="T27" s="30" t="str">
        <f t="shared" si="8"/>
        <v> </v>
      </c>
      <c r="U27" s="17" t="str">
        <f>IF(M617=0," ",M617)</f>
        <v> </v>
      </c>
      <c r="V27" s="17" t="str">
        <f>IF(M617=0," ",Q657)</f>
        <v> </v>
      </c>
      <c r="W27" s="17" t="str">
        <f>IF(M617=0," ",Q656)</f>
        <v> </v>
      </c>
      <c r="X27" s="17" t="str">
        <f t="shared" si="1"/>
        <v> </v>
      </c>
      <c r="Y27" s="80" t="str">
        <f t="shared" si="2"/>
        <v> </v>
      </c>
      <c r="Z27" s="17" t="str">
        <f t="shared" si="6"/>
        <v> </v>
      </c>
      <c r="AA27" s="17" t="str">
        <f>IF(M617=0," ",M660)</f>
        <v> </v>
      </c>
      <c r="AB27" s="17" t="str">
        <f t="shared" si="3"/>
        <v> </v>
      </c>
      <c r="AC27" s="17" t="str">
        <f t="shared" si="7"/>
        <v> </v>
      </c>
      <c r="AD27" s="128" t="str">
        <f t="shared" si="4"/>
        <v> </v>
      </c>
      <c r="AE27" s="144" t="str">
        <f t="shared" si="5"/>
        <v> </v>
      </c>
      <c r="AF27" s="122"/>
    </row>
    <row r="28" spans="1:35" ht="12.75">
      <c r="A28" s="5"/>
      <c r="B28" s="6"/>
      <c r="C28" s="6"/>
      <c r="D28" s="7"/>
      <c r="E28" s="6"/>
      <c r="F28" s="6"/>
      <c r="G28" s="7"/>
      <c r="I28" s="30" t="s">
        <v>68</v>
      </c>
      <c r="J28" s="95"/>
      <c r="K28" s="21" t="s">
        <v>71</v>
      </c>
      <c r="L28" s="21"/>
      <c r="M28" s="21"/>
      <c r="N28" s="95"/>
      <c r="O28" s="20" t="s">
        <v>26</v>
      </c>
      <c r="P28" s="21"/>
      <c r="Q28" s="44">
        <f>ROUND(J28*N28,0)</f>
        <v>0</v>
      </c>
      <c r="R28" s="23" t="s">
        <v>70</v>
      </c>
      <c r="S28" s="51"/>
      <c r="T28" s="30" t="str">
        <f t="shared" si="8"/>
        <v> </v>
      </c>
      <c r="U28" s="17" t="str">
        <f>IF(M661=0," ",M661)</f>
        <v> </v>
      </c>
      <c r="V28" s="17" t="str">
        <f>IF(M661=0," ",Q701)</f>
        <v> </v>
      </c>
      <c r="W28" s="17" t="str">
        <f>IF(M661=0," ",Q700)</f>
        <v> </v>
      </c>
      <c r="X28" s="17" t="str">
        <f t="shared" si="1"/>
        <v> </v>
      </c>
      <c r="Y28" s="80" t="str">
        <f t="shared" si="2"/>
        <v> </v>
      </c>
      <c r="Z28" s="17" t="str">
        <f t="shared" si="6"/>
        <v> </v>
      </c>
      <c r="AA28" s="17" t="str">
        <f>IF(M661=0," ",M704)</f>
        <v> </v>
      </c>
      <c r="AB28" s="17" t="str">
        <f t="shared" si="3"/>
        <v> </v>
      </c>
      <c r="AC28" s="17" t="str">
        <f t="shared" si="7"/>
        <v> </v>
      </c>
      <c r="AD28" s="128" t="str">
        <f t="shared" si="4"/>
        <v> </v>
      </c>
      <c r="AE28" s="144" t="str">
        <f t="shared" si="5"/>
        <v> </v>
      </c>
      <c r="AF28" s="122"/>
      <c r="AI28" s="48">
        <f>V44</f>
        <v>109249</v>
      </c>
    </row>
    <row r="29" spans="1:38" ht="13.5" thickBot="1">
      <c r="A29" s="13" t="s">
        <v>72</v>
      </c>
      <c r="B29" s="97" t="s">
        <v>117</v>
      </c>
      <c r="C29" s="3"/>
      <c r="D29" s="3"/>
      <c r="E29" s="13" t="s">
        <v>73</v>
      </c>
      <c r="F29" s="3"/>
      <c r="G29" s="118">
        <v>69.8</v>
      </c>
      <c r="I29" s="31" t="s">
        <v>74</v>
      </c>
      <c r="J29" s="32">
        <f>J27+J28</f>
        <v>50</v>
      </c>
      <c r="K29" s="32" t="s">
        <v>75</v>
      </c>
      <c r="L29" s="32"/>
      <c r="M29" s="32"/>
      <c r="N29" s="108">
        <v>200</v>
      </c>
      <c r="O29" s="25" t="s">
        <v>26</v>
      </c>
      <c r="P29" s="32"/>
      <c r="Q29" s="19" t="s">
        <v>70</v>
      </c>
      <c r="R29" s="47">
        <f>ROUND(J29*N29,0)</f>
        <v>10000</v>
      </c>
      <c r="S29" s="52"/>
      <c r="T29" s="30" t="str">
        <f t="shared" si="8"/>
        <v> </v>
      </c>
      <c r="U29" s="17" t="str">
        <f>IF(M705=0," ",M705)</f>
        <v> </v>
      </c>
      <c r="V29" s="17" t="str">
        <f>IF(M705=0," ",Q745)</f>
        <v> </v>
      </c>
      <c r="W29" s="17" t="str">
        <f>IF(M705=0," ",Q744)</f>
        <v> </v>
      </c>
      <c r="X29" s="17" t="str">
        <f t="shared" si="1"/>
        <v> </v>
      </c>
      <c r="Y29" s="80" t="str">
        <f t="shared" si="2"/>
        <v> </v>
      </c>
      <c r="Z29" s="17" t="str">
        <f t="shared" si="6"/>
        <v> </v>
      </c>
      <c r="AA29" s="17" t="str">
        <f>IF(M705=0," ",M748)</f>
        <v> </v>
      </c>
      <c r="AB29" s="17" t="str">
        <f t="shared" si="3"/>
        <v> </v>
      </c>
      <c r="AC29" s="17" t="str">
        <f t="shared" si="7"/>
        <v> </v>
      </c>
      <c r="AD29" s="128" t="str">
        <f t="shared" si="4"/>
        <v> </v>
      </c>
      <c r="AE29" s="144" t="str">
        <f t="shared" si="5"/>
        <v> </v>
      </c>
      <c r="AF29" s="122"/>
      <c r="AG29" t="s">
        <v>56</v>
      </c>
      <c r="AH29" s="93" t="s">
        <v>76</v>
      </c>
      <c r="AK29" s="48" t="s">
        <v>26</v>
      </c>
      <c r="AL29" s="112">
        <f>ROUND(AI28/(AH30*AJ30),0)</f>
        <v>6031</v>
      </c>
    </row>
    <row r="30" spans="1:36" ht="13.5" thickBot="1">
      <c r="A30" s="8"/>
      <c r="B30" s="4"/>
      <c r="C30" s="4"/>
      <c r="D30" s="9"/>
      <c r="E30" s="8"/>
      <c r="F30" s="4"/>
      <c r="G30" s="9"/>
      <c r="I30" t="s">
        <v>77</v>
      </c>
      <c r="Q30" s="45">
        <f>SUM(Q27:Q28)</f>
        <v>12500</v>
      </c>
      <c r="R30" s="45">
        <f>R29</f>
        <v>10000</v>
      </c>
      <c r="S30" s="52"/>
      <c r="T30" s="30" t="str">
        <f t="shared" si="8"/>
        <v> </v>
      </c>
      <c r="U30" s="17" t="str">
        <f>IF(M749=0," ",M749)</f>
        <v> </v>
      </c>
      <c r="V30" s="17" t="str">
        <f>IF(M749=0," ",Q789)</f>
        <v> </v>
      </c>
      <c r="W30" s="17" t="str">
        <f>IF(M749=0," ",Q788)</f>
        <v> </v>
      </c>
      <c r="X30" s="17" t="str">
        <f aca="true" t="shared" si="11" ref="X30:X42">IF(U30=" "," ",V30+W30)</f>
        <v> </v>
      </c>
      <c r="Y30" s="80" t="str">
        <f aca="true" t="shared" si="12" ref="Y30:Y42">IF(U30=" "," ",X30/$X$44)</f>
        <v> </v>
      </c>
      <c r="Z30" s="17" t="str">
        <f aca="true" t="shared" si="13" ref="Z30:Z42">IF(U30=" "," ",ROUND($Z$44*Y30,0))</f>
        <v> </v>
      </c>
      <c r="AA30" s="17" t="str">
        <f>IF(M749=0," ",M792)</f>
        <v> </v>
      </c>
      <c r="AB30" s="17" t="str">
        <f aca="true" t="shared" si="14" ref="AB30:AB42">IF(U30=" "," ",Z30-AA30)</f>
        <v> </v>
      </c>
      <c r="AC30" s="17" t="str">
        <f aca="true" t="shared" si="15" ref="AC30:AC42">IF(U30=" "," ",ROUND($AC$44*Y30,0))</f>
        <v> </v>
      </c>
      <c r="AD30" s="128" t="str">
        <f aca="true" t="shared" si="16" ref="AD30:AD42">IF(U30=" "," ",X30+AC30)</f>
        <v> </v>
      </c>
      <c r="AE30" s="144" t="str">
        <f aca="true" t="shared" si="17" ref="AE30:AE42">IF(U30=" "," ",AD30/12000)</f>
        <v> </v>
      </c>
      <c r="AF30" s="122"/>
      <c r="AH30" s="90">
        <f>14.4/AK24</f>
        <v>0.830929024812464</v>
      </c>
      <c r="AI30" s="48" t="s">
        <v>16</v>
      </c>
      <c r="AJ30" s="92">
        <f>AJ15</f>
        <v>21.799999999999997</v>
      </c>
    </row>
    <row r="31" spans="1:32" ht="13.5" thickBot="1">
      <c r="A31" s="13" t="s">
        <v>78</v>
      </c>
      <c r="B31" s="97" t="s">
        <v>118</v>
      </c>
      <c r="C31" s="3"/>
      <c r="D31" s="14"/>
      <c r="E31" s="13" t="s">
        <v>79</v>
      </c>
      <c r="F31" s="3"/>
      <c r="G31" s="119">
        <v>0.5</v>
      </c>
      <c r="I31" s="93" t="s">
        <v>0</v>
      </c>
      <c r="T31" s="30" t="str">
        <f aca="true" t="shared" si="18" ref="T31:T42">IF(U31=" "," ",T30+1)</f>
        <v> </v>
      </c>
      <c r="U31" s="17" t="str">
        <f>IF(M793=0," ",M793)</f>
        <v> </v>
      </c>
      <c r="V31" s="17" t="str">
        <f>IF(M793=0," ",Q833)</f>
        <v> </v>
      </c>
      <c r="W31" s="17" t="str">
        <f>IF(M793=0," ",Q832)</f>
        <v> </v>
      </c>
      <c r="X31" s="17" t="str">
        <f t="shared" si="11"/>
        <v> </v>
      </c>
      <c r="Y31" s="80" t="str">
        <f t="shared" si="12"/>
        <v> </v>
      </c>
      <c r="Z31" s="17" t="str">
        <f t="shared" si="13"/>
        <v> </v>
      </c>
      <c r="AA31" s="17" t="str">
        <f>IF(M793=0," ",M836)</f>
        <v> </v>
      </c>
      <c r="AB31" s="17" t="str">
        <f t="shared" si="14"/>
        <v> </v>
      </c>
      <c r="AC31" s="17" t="str">
        <f t="shared" si="15"/>
        <v> </v>
      </c>
      <c r="AD31" s="128" t="str">
        <f t="shared" si="16"/>
        <v> </v>
      </c>
      <c r="AE31" s="144" t="str">
        <f t="shared" si="17"/>
        <v> </v>
      </c>
      <c r="AF31" s="122"/>
    </row>
    <row r="32" spans="1:32" ht="13.5" thickBot="1">
      <c r="A32" s="8"/>
      <c r="B32" s="4"/>
      <c r="C32" s="4"/>
      <c r="D32" s="9"/>
      <c r="E32" s="8"/>
      <c r="F32" s="4"/>
      <c r="G32" s="9"/>
      <c r="I32" s="64" t="s">
        <v>80</v>
      </c>
      <c r="J32" s="65"/>
      <c r="K32" s="65"/>
      <c r="L32" s="65"/>
      <c r="M32" s="65"/>
      <c r="N32" s="65"/>
      <c r="O32" s="65"/>
      <c r="P32" s="65"/>
      <c r="Q32" s="82" t="s">
        <v>67</v>
      </c>
      <c r="R32" s="83" t="s">
        <v>11</v>
      </c>
      <c r="S32" s="50"/>
      <c r="T32" s="30" t="str">
        <f t="shared" si="18"/>
        <v> </v>
      </c>
      <c r="U32" s="17" t="str">
        <f>IF(M837=0," ",M837)</f>
        <v> </v>
      </c>
      <c r="V32" s="17" t="str">
        <f>IF(M837=0," ",Q877)</f>
        <v> </v>
      </c>
      <c r="W32" s="17" t="str">
        <f>IF(M837=0," ",Q876)</f>
        <v> </v>
      </c>
      <c r="X32" s="17" t="str">
        <f t="shared" si="11"/>
        <v> </v>
      </c>
      <c r="Y32" s="80" t="str">
        <f t="shared" si="12"/>
        <v> </v>
      </c>
      <c r="Z32" s="17" t="str">
        <f t="shared" si="13"/>
        <v> </v>
      </c>
      <c r="AA32" s="17" t="str">
        <f>IF(M837=0," ",M880)</f>
        <v> </v>
      </c>
      <c r="AB32" s="17" t="str">
        <f t="shared" si="14"/>
        <v> </v>
      </c>
      <c r="AC32" s="17" t="str">
        <f t="shared" si="15"/>
        <v> </v>
      </c>
      <c r="AD32" s="128" t="str">
        <f t="shared" si="16"/>
        <v> </v>
      </c>
      <c r="AE32" s="144" t="str">
        <f t="shared" si="17"/>
        <v> </v>
      </c>
      <c r="AF32" s="122"/>
    </row>
    <row r="33" spans="1:34" ht="12.75">
      <c r="A33" s="13" t="s">
        <v>81</v>
      </c>
      <c r="B33" s="97" t="s">
        <v>119</v>
      </c>
      <c r="C33" s="3"/>
      <c r="D33" s="14"/>
      <c r="E33" s="13" t="s">
        <v>82</v>
      </c>
      <c r="F33" s="3"/>
      <c r="G33" s="96" t="s">
        <v>123</v>
      </c>
      <c r="I33" s="34" t="s">
        <v>83</v>
      </c>
      <c r="J33" s="21"/>
      <c r="K33" s="95">
        <v>1936</v>
      </c>
      <c r="L33" s="21" t="s">
        <v>84</v>
      </c>
      <c r="M33" s="21"/>
      <c r="N33" s="21"/>
      <c r="O33" s="20" t="s">
        <v>26</v>
      </c>
      <c r="P33" s="22"/>
      <c r="Q33" s="19" t="s">
        <v>70</v>
      </c>
      <c r="R33" s="46">
        <f>ROUND(K33*3.41,0)</f>
        <v>6602</v>
      </c>
      <c r="S33" s="52"/>
      <c r="T33" s="30" t="str">
        <f t="shared" si="18"/>
        <v> </v>
      </c>
      <c r="U33" s="17" t="str">
        <f>IF(M881=0," ",M881)</f>
        <v> </v>
      </c>
      <c r="V33" s="17" t="str">
        <f>IF(M881=0," ",Q921)</f>
        <v> </v>
      </c>
      <c r="W33" s="17" t="str">
        <f>IF(M881=0," ",Q920)</f>
        <v> </v>
      </c>
      <c r="X33" s="17" t="str">
        <f t="shared" si="11"/>
        <v> </v>
      </c>
      <c r="Y33" s="80" t="str">
        <f t="shared" si="12"/>
        <v> </v>
      </c>
      <c r="Z33" s="17" t="str">
        <f t="shared" si="13"/>
        <v> </v>
      </c>
      <c r="AA33" s="17" t="str">
        <f>IF(M881=0," ",M924)</f>
        <v> </v>
      </c>
      <c r="AB33" s="17" t="str">
        <f t="shared" si="14"/>
        <v> </v>
      </c>
      <c r="AC33" s="17" t="str">
        <f t="shared" si="15"/>
        <v> </v>
      </c>
      <c r="AD33" s="128" t="str">
        <f t="shared" si="16"/>
        <v> </v>
      </c>
      <c r="AE33" s="144" t="str">
        <f t="shared" si="17"/>
        <v> </v>
      </c>
      <c r="AF33" s="122"/>
      <c r="AH33" t="s">
        <v>85</v>
      </c>
    </row>
    <row r="34" spans="1:38" ht="12.75">
      <c r="A34" s="8"/>
      <c r="B34" s="4"/>
      <c r="C34" s="4"/>
      <c r="D34" s="9"/>
      <c r="E34" s="8"/>
      <c r="F34" s="4"/>
      <c r="G34" s="9"/>
      <c r="I34" s="34" t="s">
        <v>86</v>
      </c>
      <c r="J34" s="21"/>
      <c r="K34" s="21"/>
      <c r="L34" s="21"/>
      <c r="M34" s="95"/>
      <c r="N34" s="21" t="s">
        <v>87</v>
      </c>
      <c r="O34" s="20" t="s">
        <v>26</v>
      </c>
      <c r="P34" s="22"/>
      <c r="Q34" s="19" t="s">
        <v>70</v>
      </c>
      <c r="R34" s="46">
        <f>ROUND(M34*3600,0)</f>
        <v>0</v>
      </c>
      <c r="S34" s="52"/>
      <c r="T34" s="30" t="str">
        <f t="shared" si="18"/>
        <v> </v>
      </c>
      <c r="U34" s="17" t="str">
        <f>IF(M925=0," ",M925)</f>
        <v> </v>
      </c>
      <c r="V34" s="17" t="str">
        <f>IF(M925=0," ",Q965)</f>
        <v> </v>
      </c>
      <c r="W34" s="17" t="str">
        <f>IF(M925=0," ",Q964)</f>
        <v> </v>
      </c>
      <c r="X34" s="17" t="str">
        <f t="shared" si="11"/>
        <v> </v>
      </c>
      <c r="Y34" s="80" t="str">
        <f t="shared" si="12"/>
        <v> </v>
      </c>
      <c r="Z34" s="17" t="str">
        <f t="shared" si="13"/>
        <v> </v>
      </c>
      <c r="AA34" s="17" t="str">
        <f>IF(M925=0," ",M968)</f>
        <v> </v>
      </c>
      <c r="AB34" s="17" t="str">
        <f t="shared" si="14"/>
        <v> </v>
      </c>
      <c r="AC34" s="17" t="str">
        <f t="shared" si="15"/>
        <v> </v>
      </c>
      <c r="AD34" s="128" t="str">
        <f t="shared" si="16"/>
        <v> </v>
      </c>
      <c r="AE34" s="144" t="str">
        <f t="shared" si="17"/>
        <v> </v>
      </c>
      <c r="AF34" s="122"/>
      <c r="AG34" t="s">
        <v>88</v>
      </c>
      <c r="AH34" s="93" t="s">
        <v>76</v>
      </c>
      <c r="AK34" s="48" t="s">
        <v>26</v>
      </c>
      <c r="AL34" s="88">
        <f>((AA44*AH16)+(AB44*AH14))/Z44</f>
        <v>74.92153871663074</v>
      </c>
    </row>
    <row r="35" spans="1:36" ht="12.75">
      <c r="A35" s="13" t="s">
        <v>89</v>
      </c>
      <c r="B35" s="121" t="s">
        <v>111</v>
      </c>
      <c r="C35" s="3"/>
      <c r="D35" s="14"/>
      <c r="E35" s="8"/>
      <c r="F35" s="4"/>
      <c r="G35" s="9"/>
      <c r="I35" s="34" t="s">
        <v>90</v>
      </c>
      <c r="J35" s="21"/>
      <c r="K35" s="21"/>
      <c r="L35" s="21"/>
      <c r="M35" s="95"/>
      <c r="N35" s="21" t="s">
        <v>87</v>
      </c>
      <c r="O35" s="20" t="s">
        <v>26</v>
      </c>
      <c r="P35" s="22"/>
      <c r="Q35" s="19" t="s">
        <v>70</v>
      </c>
      <c r="R35" s="46">
        <f>ROUND(M35*3600,0)</f>
        <v>0</v>
      </c>
      <c r="S35" s="52"/>
      <c r="T35" s="30" t="str">
        <f t="shared" si="18"/>
        <v> </v>
      </c>
      <c r="U35" s="17" t="str">
        <f>IF(M969=0," ",M969)</f>
        <v> </v>
      </c>
      <c r="V35" s="17" t="str">
        <f>IF(M969=0," ",Q1009)</f>
        <v> </v>
      </c>
      <c r="W35" s="17" t="str">
        <f>IF(M969=0," ",Q1008)</f>
        <v> </v>
      </c>
      <c r="X35" s="17" t="str">
        <f t="shared" si="11"/>
        <v> </v>
      </c>
      <c r="Y35" s="80" t="str">
        <f t="shared" si="12"/>
        <v> </v>
      </c>
      <c r="Z35" s="17" t="str">
        <f t="shared" si="13"/>
        <v> </v>
      </c>
      <c r="AA35" s="17" t="str">
        <f>IF(M969=0," ",M1012)</f>
        <v> </v>
      </c>
      <c r="AB35" s="17" t="str">
        <f t="shared" si="14"/>
        <v> </v>
      </c>
      <c r="AC35" s="17" t="str">
        <f t="shared" si="15"/>
        <v> </v>
      </c>
      <c r="AD35" s="128" t="str">
        <f t="shared" si="16"/>
        <v> </v>
      </c>
      <c r="AE35" s="144" t="str">
        <f t="shared" si="17"/>
        <v> </v>
      </c>
      <c r="AF35" s="122"/>
      <c r="AH35" s="2" t="s">
        <v>91</v>
      </c>
      <c r="AI35" s="2"/>
      <c r="AJ35" s="2"/>
    </row>
    <row r="36" spans="1:32" ht="12.75">
      <c r="A36" s="8"/>
      <c r="B36" s="4"/>
      <c r="C36" s="4"/>
      <c r="D36" s="9"/>
      <c r="E36" s="8"/>
      <c r="F36" s="4"/>
      <c r="G36" s="9"/>
      <c r="I36" s="34" t="s">
        <v>92</v>
      </c>
      <c r="J36" s="21"/>
      <c r="K36" s="95"/>
      <c r="L36" s="21" t="s">
        <v>84</v>
      </c>
      <c r="M36" s="21"/>
      <c r="N36" s="21"/>
      <c r="O36" s="20" t="s">
        <v>26</v>
      </c>
      <c r="P36" s="22"/>
      <c r="Q36" s="19" t="s">
        <v>70</v>
      </c>
      <c r="R36" s="46">
        <f>ROUND(K36*3.41,0)</f>
        <v>0</v>
      </c>
      <c r="S36" s="52"/>
      <c r="T36" s="30" t="str">
        <f t="shared" si="18"/>
        <v> </v>
      </c>
      <c r="U36" s="17" t="str">
        <f>IF(M1013=0," ",M1013)</f>
        <v> </v>
      </c>
      <c r="V36" s="17" t="str">
        <f>IF(M1013=0," ",Q1053)</f>
        <v> </v>
      </c>
      <c r="W36" s="17" t="str">
        <f>IF(M1013=0," ",Q1052)</f>
        <v> </v>
      </c>
      <c r="X36" s="17" t="str">
        <f t="shared" si="11"/>
        <v> </v>
      </c>
      <c r="Y36" s="80" t="str">
        <f t="shared" si="12"/>
        <v> </v>
      </c>
      <c r="Z36" s="17" t="str">
        <f t="shared" si="13"/>
        <v> </v>
      </c>
      <c r="AA36" s="17" t="str">
        <f>IF(M1013=0," ",M1056)</f>
        <v> </v>
      </c>
      <c r="AB36" s="17" t="str">
        <f t="shared" si="14"/>
        <v> </v>
      </c>
      <c r="AC36" s="17" t="str">
        <f t="shared" si="15"/>
        <v> </v>
      </c>
      <c r="AD36" s="128" t="str">
        <f t="shared" si="16"/>
        <v> </v>
      </c>
      <c r="AE36" s="144" t="str">
        <f t="shared" si="17"/>
        <v> </v>
      </c>
      <c r="AF36" s="122"/>
    </row>
    <row r="37" spans="1:32" ht="13.5" thickBot="1">
      <c r="A37" s="13" t="s">
        <v>93</v>
      </c>
      <c r="B37" s="3"/>
      <c r="C37" s="3"/>
      <c r="D37" s="120">
        <v>586</v>
      </c>
      <c r="E37" s="8"/>
      <c r="F37" s="4"/>
      <c r="G37" s="9"/>
      <c r="I37" s="35" t="s">
        <v>121</v>
      </c>
      <c r="J37" s="32"/>
      <c r="K37" s="145"/>
      <c r="L37" s="108"/>
      <c r="M37" s="108"/>
      <c r="N37" s="108"/>
      <c r="O37" s="108"/>
      <c r="P37" s="108"/>
      <c r="Q37" s="109"/>
      <c r="R37" s="110">
        <f>(R36+R33)*K37</f>
        <v>0</v>
      </c>
      <c r="S37" s="52"/>
      <c r="T37" s="30" t="str">
        <f t="shared" si="18"/>
        <v> </v>
      </c>
      <c r="U37" s="17" t="str">
        <f>IF(M1057=0," ",M1057)</f>
        <v> </v>
      </c>
      <c r="V37" s="17" t="str">
        <f>IF(M1057=0," ",Q1097)</f>
        <v> </v>
      </c>
      <c r="W37" s="17" t="str">
        <f>IF(M1057=0," ",Q1096)</f>
        <v> </v>
      </c>
      <c r="X37" s="17" t="str">
        <f t="shared" si="11"/>
        <v> </v>
      </c>
      <c r="Y37" s="80" t="str">
        <f t="shared" si="12"/>
        <v> </v>
      </c>
      <c r="Z37" s="17" t="str">
        <f t="shared" si="13"/>
        <v> </v>
      </c>
      <c r="AA37" s="17" t="str">
        <f>IF(M1057=0," ",M1100)</f>
        <v> </v>
      </c>
      <c r="AB37" s="17" t="str">
        <f t="shared" si="14"/>
        <v> </v>
      </c>
      <c r="AC37" s="17" t="str">
        <f t="shared" si="15"/>
        <v> </v>
      </c>
      <c r="AD37" s="128" t="str">
        <f t="shared" si="16"/>
        <v> </v>
      </c>
      <c r="AE37" s="144" t="str">
        <f t="shared" si="17"/>
        <v> </v>
      </c>
      <c r="AF37" s="122"/>
    </row>
    <row r="38" spans="1:35" ht="13.5" thickBot="1">
      <c r="A38" s="8"/>
      <c r="B38" s="4"/>
      <c r="C38" s="4"/>
      <c r="D38" s="9"/>
      <c r="E38" s="8"/>
      <c r="F38" s="4"/>
      <c r="G38" s="9"/>
      <c r="I38" t="s">
        <v>77</v>
      </c>
      <c r="Q38" s="45">
        <f>ROUND(Q37,0)</f>
        <v>0</v>
      </c>
      <c r="R38" s="45">
        <f>ROUND(SUM(R33:R37),0)</f>
        <v>6602</v>
      </c>
      <c r="S38" s="52"/>
      <c r="T38" s="30" t="str">
        <f t="shared" si="18"/>
        <v> </v>
      </c>
      <c r="U38" s="17" t="str">
        <f>IF(M1101=0," ",M1101)</f>
        <v> </v>
      </c>
      <c r="V38" s="17" t="str">
        <f>IF(M1101=0," ",Q1141)</f>
        <v> </v>
      </c>
      <c r="W38" s="17" t="str">
        <f>IF(M1101=0," ",Q1140)</f>
        <v> </v>
      </c>
      <c r="X38" s="17" t="str">
        <f t="shared" si="11"/>
        <v> </v>
      </c>
      <c r="Y38" s="80" t="str">
        <f t="shared" si="12"/>
        <v> </v>
      </c>
      <c r="Z38" s="17" t="str">
        <f t="shared" si="13"/>
        <v> </v>
      </c>
      <c r="AA38" s="17" t="str">
        <f>IF(M1101=0," ",M1144)</f>
        <v> </v>
      </c>
      <c r="AB38" s="17" t="str">
        <f t="shared" si="14"/>
        <v> </v>
      </c>
      <c r="AC38" s="17" t="str">
        <f t="shared" si="15"/>
        <v> </v>
      </c>
      <c r="AD38" s="128" t="str">
        <f t="shared" si="16"/>
        <v> </v>
      </c>
      <c r="AE38" s="144" t="str">
        <f t="shared" si="17"/>
        <v> </v>
      </c>
      <c r="AF38" s="122"/>
      <c r="AG38" s="126" t="s">
        <v>45</v>
      </c>
      <c r="AH38" s="65"/>
      <c r="AI38" s="66"/>
    </row>
    <row r="39" spans="1:35" ht="13.5" thickBot="1">
      <c r="A39" s="13" t="s">
        <v>95</v>
      </c>
      <c r="B39" s="3"/>
      <c r="C39" s="3"/>
      <c r="D39" s="118">
        <v>89.6</v>
      </c>
      <c r="E39" s="8"/>
      <c r="F39" s="4"/>
      <c r="G39" s="9"/>
      <c r="I39" s="93" t="s">
        <v>0</v>
      </c>
      <c r="T39" s="30" t="str">
        <f t="shared" si="18"/>
        <v> </v>
      </c>
      <c r="U39" s="17" t="str">
        <f>IF(M1145=0," ",M1145)</f>
        <v> </v>
      </c>
      <c r="V39" s="17" t="str">
        <f>IF(M1145=0," ",Q1185)</f>
        <v> </v>
      </c>
      <c r="W39" s="17" t="str">
        <f>IF(M1145=0," ",Q1184)</f>
        <v> </v>
      </c>
      <c r="X39" s="17" t="str">
        <f t="shared" si="11"/>
        <v> </v>
      </c>
      <c r="Y39" s="80" t="str">
        <f t="shared" si="12"/>
        <v> </v>
      </c>
      <c r="Z39" s="17" t="str">
        <f t="shared" si="13"/>
        <v> </v>
      </c>
      <c r="AA39" s="17" t="str">
        <f>IF(M1145=0," ",M1188)</f>
        <v> </v>
      </c>
      <c r="AB39" s="17" t="str">
        <f t="shared" si="14"/>
        <v> </v>
      </c>
      <c r="AC39" s="17" t="str">
        <f t="shared" si="15"/>
        <v> </v>
      </c>
      <c r="AD39" s="128" t="str">
        <f t="shared" si="16"/>
        <v> </v>
      </c>
      <c r="AE39" s="144" t="str">
        <f t="shared" si="17"/>
        <v> </v>
      </c>
      <c r="AF39" s="122"/>
      <c r="AG39" s="11" t="s">
        <v>96</v>
      </c>
      <c r="AH39" s="116">
        <v>3.3</v>
      </c>
      <c r="AI39" s="12" t="s">
        <v>97</v>
      </c>
    </row>
    <row r="40" spans="1:32" ht="13.5" thickBot="1">
      <c r="A40" s="8"/>
      <c r="B40" s="4"/>
      <c r="C40" s="4"/>
      <c r="D40" s="9"/>
      <c r="E40" s="8"/>
      <c r="F40" s="4"/>
      <c r="G40" s="9"/>
      <c r="I40" s="36" t="s">
        <v>98</v>
      </c>
      <c r="J40" s="15"/>
      <c r="K40" s="15"/>
      <c r="L40" s="15"/>
      <c r="M40" s="15"/>
      <c r="N40" s="15"/>
      <c r="O40" s="15"/>
      <c r="P40" s="15"/>
      <c r="Q40" s="45">
        <f>Q30+Q38</f>
        <v>12500</v>
      </c>
      <c r="T40" s="30" t="str">
        <f t="shared" si="18"/>
        <v> </v>
      </c>
      <c r="U40" s="17" t="str">
        <f>IF(M1189=0," ",M1189)</f>
        <v> </v>
      </c>
      <c r="V40" s="17" t="str">
        <f>IF(M1189=0," ",Q1229)</f>
        <v> </v>
      </c>
      <c r="W40" s="17" t="str">
        <f>IF(M1189=0," ",Q1228)</f>
        <v> </v>
      </c>
      <c r="X40" s="17" t="str">
        <f t="shared" si="11"/>
        <v> </v>
      </c>
      <c r="Y40" s="80" t="str">
        <f t="shared" si="12"/>
        <v> </v>
      </c>
      <c r="Z40" s="17" t="str">
        <f t="shared" si="13"/>
        <v> </v>
      </c>
      <c r="AA40" s="17" t="str">
        <f>IF(M1189=0," ",M1232)</f>
        <v> </v>
      </c>
      <c r="AB40" s="17" t="str">
        <f t="shared" si="14"/>
        <v> </v>
      </c>
      <c r="AC40" s="17" t="str">
        <f t="shared" si="15"/>
        <v> </v>
      </c>
      <c r="AD40" s="128" t="str">
        <f t="shared" si="16"/>
        <v> </v>
      </c>
      <c r="AE40" s="144" t="str">
        <f t="shared" si="17"/>
        <v> </v>
      </c>
      <c r="AF40" s="122"/>
    </row>
    <row r="41" spans="1:35" ht="13.5" thickBot="1">
      <c r="A41" s="13" t="s">
        <v>99</v>
      </c>
      <c r="B41" s="3"/>
      <c r="C41" s="3"/>
      <c r="D41" s="118">
        <v>69.8</v>
      </c>
      <c r="E41" s="8"/>
      <c r="F41" s="4"/>
      <c r="G41" s="9"/>
      <c r="I41" s="36" t="s">
        <v>100</v>
      </c>
      <c r="J41" s="15"/>
      <c r="K41" s="15"/>
      <c r="L41" s="15"/>
      <c r="M41" s="15"/>
      <c r="N41" s="15"/>
      <c r="O41" s="15"/>
      <c r="P41" s="15"/>
      <c r="Q41" s="45">
        <f>R13+R24+R30+R38</f>
        <v>47846</v>
      </c>
      <c r="T41" s="30" t="str">
        <f t="shared" si="18"/>
        <v> </v>
      </c>
      <c r="U41" s="17" t="str">
        <f>IF(M1233=0," ",M1233)</f>
        <v> </v>
      </c>
      <c r="V41" s="17" t="str">
        <f>IF(M1233=0," ",Q1273)</f>
        <v> </v>
      </c>
      <c r="W41" s="17" t="str">
        <f>IF(M1233=0," ",Q1272)</f>
        <v> </v>
      </c>
      <c r="X41" s="17" t="str">
        <f t="shared" si="11"/>
        <v> </v>
      </c>
      <c r="Y41" s="80" t="str">
        <f t="shared" si="12"/>
        <v> </v>
      </c>
      <c r="Z41" s="17" t="str">
        <f t="shared" si="13"/>
        <v> </v>
      </c>
      <c r="AA41" s="17" t="str">
        <f>IF(M2338=0," ",M1276)</f>
        <v> </v>
      </c>
      <c r="AB41" s="17" t="str">
        <f t="shared" si="14"/>
        <v> </v>
      </c>
      <c r="AC41" s="17" t="str">
        <f t="shared" si="15"/>
        <v> </v>
      </c>
      <c r="AD41" s="128" t="str">
        <f t="shared" si="16"/>
        <v> </v>
      </c>
      <c r="AE41" s="144" t="str">
        <f t="shared" si="17"/>
        <v> </v>
      </c>
      <c r="AF41" s="122"/>
      <c r="AH41" s="2" t="s">
        <v>101</v>
      </c>
      <c r="AI41" s="2"/>
    </row>
    <row r="42" spans="1:38" ht="13.5" thickBot="1">
      <c r="A42" s="8"/>
      <c r="B42" s="4"/>
      <c r="C42" s="4"/>
      <c r="D42" s="9"/>
      <c r="E42" s="8"/>
      <c r="F42" s="4"/>
      <c r="G42" s="9"/>
      <c r="I42" s="93" t="s">
        <v>0</v>
      </c>
      <c r="T42" s="30" t="str">
        <f t="shared" si="18"/>
        <v> </v>
      </c>
      <c r="U42" s="17" t="str">
        <f>IF(M1277=0," ",M1277)</f>
        <v> </v>
      </c>
      <c r="V42" s="17" t="str">
        <f>IF(M1277=0," ",Q1317)</f>
        <v> </v>
      </c>
      <c r="W42" s="17" t="str">
        <f>IF(M1277=0," ",Q1316)</f>
        <v> </v>
      </c>
      <c r="X42" s="17" t="str">
        <f t="shared" si="11"/>
        <v> </v>
      </c>
      <c r="Y42" s="80" t="str">
        <f t="shared" si="12"/>
        <v> </v>
      </c>
      <c r="Z42" s="17" t="str">
        <f t="shared" si="13"/>
        <v> </v>
      </c>
      <c r="AA42" s="17" t="str">
        <f>IF(M1277=0," ",M1320)</f>
        <v> </v>
      </c>
      <c r="AB42" s="17" t="str">
        <f t="shared" si="14"/>
        <v> </v>
      </c>
      <c r="AC42" s="17" t="str">
        <f t="shared" si="15"/>
        <v> </v>
      </c>
      <c r="AD42" s="128" t="str">
        <f t="shared" si="16"/>
        <v> </v>
      </c>
      <c r="AE42" s="144" t="str">
        <f t="shared" si="17"/>
        <v> </v>
      </c>
      <c r="AF42" s="122"/>
      <c r="AG42" t="s">
        <v>102</v>
      </c>
      <c r="AH42" s="93" t="s">
        <v>57</v>
      </c>
      <c r="AJ42" s="48" t="s">
        <v>26</v>
      </c>
      <c r="AK42">
        <f>ROUND((60*AA44*AH39)/AK24,0)</f>
        <v>17823</v>
      </c>
      <c r="AL42" t="s">
        <v>97</v>
      </c>
    </row>
    <row r="43" spans="1:35" ht="13.5" thickBot="1">
      <c r="A43" s="10" t="s">
        <v>103</v>
      </c>
      <c r="B43" s="11"/>
      <c r="C43" s="11"/>
      <c r="D43" s="98" t="s">
        <v>120</v>
      </c>
      <c r="E43" s="10"/>
      <c r="F43" s="11"/>
      <c r="G43" s="12"/>
      <c r="I43" s="64" t="s">
        <v>104</v>
      </c>
      <c r="J43" s="65"/>
      <c r="K43" s="65"/>
      <c r="L43" s="65"/>
      <c r="M43" s="65"/>
      <c r="N43" s="66"/>
      <c r="T43" s="31"/>
      <c r="U43" s="29"/>
      <c r="V43" s="29"/>
      <c r="W43" s="29"/>
      <c r="X43" s="29"/>
      <c r="Y43" s="29"/>
      <c r="Z43" s="29"/>
      <c r="AA43" s="29"/>
      <c r="AB43" s="29"/>
      <c r="AC43" s="29"/>
      <c r="AD43" s="129"/>
      <c r="AE43" s="29"/>
      <c r="AF43" s="123"/>
      <c r="AH43" s="2" t="s">
        <v>105</v>
      </c>
      <c r="AI43" s="2"/>
    </row>
    <row r="44" spans="9:32" ht="13.5" thickBot="1">
      <c r="I44" s="36">
        <f>J29</f>
        <v>50</v>
      </c>
      <c r="J44" s="15" t="s">
        <v>106</v>
      </c>
      <c r="K44" s="111">
        <v>15</v>
      </c>
      <c r="L44" s="33" t="s">
        <v>26</v>
      </c>
      <c r="M44" s="36">
        <f>ROUND(I44*K44,0)</f>
        <v>750</v>
      </c>
      <c r="N44" s="16" t="s">
        <v>36</v>
      </c>
      <c r="O44" s="93" t="s">
        <v>0</v>
      </c>
      <c r="P44" s="93" t="s">
        <v>0</v>
      </c>
      <c r="Q44" s="93" t="s">
        <v>0</v>
      </c>
      <c r="R44" s="93" t="s">
        <v>0</v>
      </c>
      <c r="U44" s="48" t="s">
        <v>107</v>
      </c>
      <c r="V44" s="131">
        <f>SUM(V13:V42)</f>
        <v>109249</v>
      </c>
      <c r="W44" s="131">
        <f aca="true" t="shared" si="19" ref="W44:AE44">SUM(W13:W42)</f>
        <v>26000</v>
      </c>
      <c r="X44" s="131">
        <f t="shared" si="19"/>
        <v>135249</v>
      </c>
      <c r="Y44" s="136">
        <f t="shared" si="19"/>
        <v>1</v>
      </c>
      <c r="Z44" s="131">
        <f>AL29</f>
        <v>6031</v>
      </c>
      <c r="AA44" s="131">
        <f t="shared" si="19"/>
        <v>1560</v>
      </c>
      <c r="AB44" s="131">
        <f t="shared" si="19"/>
        <v>4471</v>
      </c>
      <c r="AC44" s="131">
        <f>AK42</f>
        <v>17823</v>
      </c>
      <c r="AD44" s="131">
        <f t="shared" si="19"/>
        <v>153073</v>
      </c>
      <c r="AE44" s="131">
        <f t="shared" si="19"/>
        <v>12.756083333333333</v>
      </c>
      <c r="AF44" s="143">
        <f>SUM(AF13:AF43)</f>
        <v>30.6146</v>
      </c>
    </row>
    <row r="45" spans="9:19" ht="13.5" thickBot="1">
      <c r="I45" s="117" t="s">
        <v>0</v>
      </c>
      <c r="J45" s="15" t="s">
        <v>1</v>
      </c>
      <c r="K45" s="99">
        <v>2</v>
      </c>
      <c r="L45" s="15" t="s">
        <v>2</v>
      </c>
      <c r="M45" s="100" t="s">
        <v>125</v>
      </c>
      <c r="N45" s="37"/>
      <c r="O45" s="37"/>
      <c r="P45" s="37"/>
      <c r="Q45" s="37"/>
      <c r="R45" s="38"/>
      <c r="S45" s="49"/>
    </row>
    <row r="46" ht="13.5" thickBot="1">
      <c r="I46" s="93" t="s">
        <v>0</v>
      </c>
    </row>
    <row r="47" spans="9:19" ht="13.5" thickBot="1">
      <c r="I47" s="64" t="s">
        <v>3</v>
      </c>
      <c r="J47" s="65"/>
      <c r="K47" s="65"/>
      <c r="L47" s="65"/>
      <c r="M47" s="65"/>
      <c r="N47" s="65"/>
      <c r="O47" s="65"/>
      <c r="P47" s="65"/>
      <c r="Q47" s="65"/>
      <c r="R47" s="75" t="s">
        <v>4</v>
      </c>
      <c r="S47" s="50"/>
    </row>
    <row r="48" spans="9:32" ht="13.5" thickBot="1">
      <c r="I48" s="69" t="s">
        <v>5</v>
      </c>
      <c r="J48" s="70"/>
      <c r="K48" s="71" t="s">
        <v>6</v>
      </c>
      <c r="L48" s="70"/>
      <c r="M48" s="70"/>
      <c r="N48" s="72" t="s">
        <v>7</v>
      </c>
      <c r="O48" s="73" t="s">
        <v>8</v>
      </c>
      <c r="P48" s="72" t="s">
        <v>9</v>
      </c>
      <c r="Q48" s="73" t="s">
        <v>10</v>
      </c>
      <c r="R48" s="74" t="s">
        <v>11</v>
      </c>
      <c r="S48" s="50"/>
      <c r="T48" s="85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9:19" ht="12.75">
      <c r="I49" s="8" t="s">
        <v>15</v>
      </c>
      <c r="J49" s="4"/>
      <c r="K49" s="101">
        <v>14</v>
      </c>
      <c r="L49" s="20" t="s">
        <v>16</v>
      </c>
      <c r="M49" s="102">
        <v>3</v>
      </c>
      <c r="N49" s="81">
        <f>ROUND(K49*M49*10.76,2)</f>
        <v>451.92</v>
      </c>
      <c r="O49" s="19" t="s">
        <v>17</v>
      </c>
      <c r="P49" s="19" t="s">
        <v>17</v>
      </c>
      <c r="Q49" s="19" t="s">
        <v>17</v>
      </c>
      <c r="R49" s="23" t="s">
        <v>17</v>
      </c>
      <c r="S49" s="51"/>
    </row>
    <row r="50" spans="9:19" ht="12.75">
      <c r="I50" s="34" t="s">
        <v>18</v>
      </c>
      <c r="J50" s="21"/>
      <c r="K50" s="101">
        <v>5</v>
      </c>
      <c r="L50" s="20" t="s">
        <v>16</v>
      </c>
      <c r="M50" s="102">
        <v>3</v>
      </c>
      <c r="N50" s="81">
        <f>ROUND(K50*M50*10.76,2)</f>
        <v>161.4</v>
      </c>
      <c r="O50" s="18">
        <v>1.1</v>
      </c>
      <c r="P50" s="18">
        <f>$D$39-$G$29</f>
        <v>19.799999999999997</v>
      </c>
      <c r="Q50" s="107">
        <v>1</v>
      </c>
      <c r="R50" s="46">
        <f aca="true" t="shared" si="20" ref="R50:R55">ROUND(N50*O50*P50*Q50,0)</f>
        <v>3515</v>
      </c>
      <c r="S50" s="52"/>
    </row>
    <row r="51" spans="9:19" ht="12.75">
      <c r="I51" s="68" t="s">
        <v>19</v>
      </c>
      <c r="J51" s="21"/>
      <c r="K51" s="41" t="s">
        <v>20</v>
      </c>
      <c r="L51" s="20" t="s">
        <v>16</v>
      </c>
      <c r="M51" s="42" t="s">
        <v>20</v>
      </c>
      <c r="N51" s="18">
        <f>N49-N50</f>
        <v>290.52</v>
      </c>
      <c r="O51" s="18">
        <v>0.5</v>
      </c>
      <c r="P51" s="18">
        <f>$D$39-$G$29</f>
        <v>19.799999999999997</v>
      </c>
      <c r="Q51" s="107">
        <v>1</v>
      </c>
      <c r="R51" s="46">
        <f t="shared" si="20"/>
        <v>2876</v>
      </c>
      <c r="S51" s="52"/>
    </row>
    <row r="52" spans="9:19" ht="12.75">
      <c r="I52" s="34" t="s">
        <v>23</v>
      </c>
      <c r="J52" s="21"/>
      <c r="K52" s="101">
        <v>2.5</v>
      </c>
      <c r="L52" s="20" t="s">
        <v>16</v>
      </c>
      <c r="M52" s="102">
        <v>3</v>
      </c>
      <c r="N52" s="81">
        <f>ROUND(K52*M52*10.76,2)</f>
        <v>80.7</v>
      </c>
      <c r="O52" s="18">
        <v>0.5</v>
      </c>
      <c r="P52" s="18">
        <f>$P$6*2/3</f>
        <v>13.199999999999998</v>
      </c>
      <c r="Q52" s="107">
        <v>0.7</v>
      </c>
      <c r="R52" s="46">
        <f t="shared" si="20"/>
        <v>373</v>
      </c>
      <c r="S52" s="52"/>
    </row>
    <row r="53" spans="9:19" ht="12.75">
      <c r="I53" s="34" t="s">
        <v>27</v>
      </c>
      <c r="J53" s="21"/>
      <c r="K53" s="101"/>
      <c r="L53" s="20" t="s">
        <v>16</v>
      </c>
      <c r="M53" s="102"/>
      <c r="N53" s="81">
        <f>ROUND(K53*M53*10.76,2)</f>
        <v>0</v>
      </c>
      <c r="O53" s="18">
        <v>1.1</v>
      </c>
      <c r="P53" s="18">
        <f>$P$6*2/3</f>
        <v>13.199999999999998</v>
      </c>
      <c r="Q53" s="107">
        <v>1</v>
      </c>
      <c r="R53" s="46">
        <f t="shared" si="20"/>
        <v>0</v>
      </c>
      <c r="S53" s="52"/>
    </row>
    <row r="54" spans="9:19" ht="12.75">
      <c r="I54" s="34" t="s">
        <v>29</v>
      </c>
      <c r="J54" s="21"/>
      <c r="K54" s="101"/>
      <c r="L54" s="20" t="s">
        <v>16</v>
      </c>
      <c r="M54" s="102"/>
      <c r="N54" s="81">
        <f>ROUND(K54*M54*10.76,2)</f>
        <v>0</v>
      </c>
      <c r="O54" s="18">
        <v>0.3</v>
      </c>
      <c r="P54" s="18">
        <f>$P$6*2/3</f>
        <v>13.199999999999998</v>
      </c>
      <c r="Q54" s="107">
        <v>1</v>
      </c>
      <c r="R54" s="46">
        <f t="shared" si="20"/>
        <v>0</v>
      </c>
      <c r="S54" s="52"/>
    </row>
    <row r="55" spans="9:19" ht="12.75">
      <c r="I55" s="34" t="s">
        <v>31</v>
      </c>
      <c r="J55" s="21"/>
      <c r="K55" s="101">
        <v>6.5</v>
      </c>
      <c r="L55" s="20" t="s">
        <v>16</v>
      </c>
      <c r="M55" s="102">
        <v>11</v>
      </c>
      <c r="N55" s="81">
        <f>ROUND(K55*M55*10.76,2)</f>
        <v>769.34</v>
      </c>
      <c r="O55" s="18">
        <v>0.3</v>
      </c>
      <c r="P55" s="18">
        <f>$D$39-$G$29</f>
        <v>19.799999999999997</v>
      </c>
      <c r="Q55" s="107">
        <v>1</v>
      </c>
      <c r="R55" s="46">
        <f t="shared" si="20"/>
        <v>4570</v>
      </c>
      <c r="S55" s="52"/>
    </row>
    <row r="56" spans="9:19" ht="13.5" thickBot="1">
      <c r="I56" s="103">
        <v>10</v>
      </c>
      <c r="J56" s="11" t="s">
        <v>40</v>
      </c>
      <c r="K56" s="24"/>
      <c r="L56" s="25"/>
      <c r="M56" s="26"/>
      <c r="N56" s="27"/>
      <c r="O56" s="28"/>
      <c r="P56" s="29"/>
      <c r="Q56" s="29"/>
      <c r="R56" s="47">
        <f>ROUND(SUM(R50:R55)*(I56/100),0)</f>
        <v>1133</v>
      </c>
      <c r="S56" s="52"/>
    </row>
    <row r="57" spans="9:19" ht="13.5" thickBot="1">
      <c r="I57" t="s">
        <v>46</v>
      </c>
      <c r="P57" s="4"/>
      <c r="R57" s="45">
        <f>SUM(R50:R56)</f>
        <v>12467</v>
      </c>
      <c r="S57" s="52"/>
    </row>
    <row r="58" ht="13.5" thickBot="1">
      <c r="I58" s="93" t="s">
        <v>0</v>
      </c>
    </row>
    <row r="59" spans="9:19" ht="13.5" thickBot="1">
      <c r="I59" s="64" t="s">
        <v>50</v>
      </c>
      <c r="J59" s="65"/>
      <c r="K59" s="65"/>
      <c r="L59" s="65"/>
      <c r="M59" s="65"/>
      <c r="N59" s="65"/>
      <c r="O59" s="65"/>
      <c r="P59" s="65"/>
      <c r="Q59" s="65"/>
      <c r="R59" s="75" t="s">
        <v>4</v>
      </c>
      <c r="S59" s="50"/>
    </row>
    <row r="60" spans="9:19" ht="13.5" thickBot="1">
      <c r="I60" s="69" t="s">
        <v>5</v>
      </c>
      <c r="J60" s="70"/>
      <c r="K60" s="71" t="s">
        <v>6</v>
      </c>
      <c r="L60" s="70"/>
      <c r="M60" s="70"/>
      <c r="N60" s="72" t="s">
        <v>7</v>
      </c>
      <c r="O60" s="73" t="s">
        <v>8</v>
      </c>
      <c r="P60" s="72" t="s">
        <v>9</v>
      </c>
      <c r="Q60" s="73" t="s">
        <v>10</v>
      </c>
      <c r="R60" s="74" t="s">
        <v>11</v>
      </c>
      <c r="S60" s="50"/>
    </row>
    <row r="61" spans="9:19" ht="12.75">
      <c r="I61" s="104" t="s">
        <v>54</v>
      </c>
      <c r="J61" s="4"/>
      <c r="K61" s="101"/>
      <c r="L61" s="20" t="s">
        <v>16</v>
      </c>
      <c r="M61" s="102"/>
      <c r="N61" s="18">
        <f aca="true" t="shared" si="21" ref="N61:N66">ROUND(K61*M61*10.76,2)</f>
        <v>0</v>
      </c>
      <c r="O61" s="43">
        <v>0.5</v>
      </c>
      <c r="P61" s="106"/>
      <c r="Q61" s="107">
        <v>1</v>
      </c>
      <c r="R61" s="46">
        <f aca="true" t="shared" si="22" ref="R61:R66">ROUND(N61*O61*P61*Q61,0)</f>
        <v>0</v>
      </c>
      <c r="S61" s="52"/>
    </row>
    <row r="62" spans="9:19" ht="12.75">
      <c r="I62" s="105" t="s">
        <v>54</v>
      </c>
      <c r="J62" s="21"/>
      <c r="K62" s="101"/>
      <c r="L62" s="20" t="s">
        <v>16</v>
      </c>
      <c r="M62" s="102"/>
      <c r="N62" s="18">
        <f t="shared" si="21"/>
        <v>0</v>
      </c>
      <c r="O62" s="18">
        <v>0.5</v>
      </c>
      <c r="P62" s="106"/>
      <c r="Q62" s="107">
        <v>1</v>
      </c>
      <c r="R62" s="46">
        <f t="shared" si="22"/>
        <v>0</v>
      </c>
      <c r="S62" s="52"/>
    </row>
    <row r="63" spans="9:19" ht="12.75">
      <c r="I63" s="105" t="s">
        <v>55</v>
      </c>
      <c r="J63" s="21"/>
      <c r="K63" s="101"/>
      <c r="L63" s="20" t="s">
        <v>16</v>
      </c>
      <c r="M63" s="102"/>
      <c r="N63" s="18">
        <f t="shared" si="21"/>
        <v>0</v>
      </c>
      <c r="O63" s="18">
        <v>1.1</v>
      </c>
      <c r="P63" s="106"/>
      <c r="Q63" s="107">
        <v>1</v>
      </c>
      <c r="R63" s="46">
        <f t="shared" si="22"/>
        <v>0</v>
      </c>
      <c r="S63" s="52"/>
    </row>
    <row r="64" spans="9:19" ht="12.75">
      <c r="I64" s="105" t="s">
        <v>55</v>
      </c>
      <c r="J64" s="95"/>
      <c r="K64" s="101"/>
      <c r="L64" s="20" t="s">
        <v>16</v>
      </c>
      <c r="M64" s="102"/>
      <c r="N64" s="18">
        <f t="shared" si="21"/>
        <v>0</v>
      </c>
      <c r="O64" s="18">
        <v>1.1</v>
      </c>
      <c r="P64" s="106"/>
      <c r="Q64" s="107">
        <v>1</v>
      </c>
      <c r="R64" s="46">
        <f t="shared" si="22"/>
        <v>0</v>
      </c>
      <c r="S64" s="52"/>
    </row>
    <row r="65" spans="9:19" ht="12.75">
      <c r="I65" s="34" t="s">
        <v>31</v>
      </c>
      <c r="J65" s="21"/>
      <c r="K65" s="101">
        <v>6.5</v>
      </c>
      <c r="L65" s="20" t="s">
        <v>16</v>
      </c>
      <c r="M65" s="102">
        <v>11</v>
      </c>
      <c r="N65" s="18">
        <f t="shared" si="21"/>
        <v>769.34</v>
      </c>
      <c r="O65" s="18">
        <v>0.3</v>
      </c>
      <c r="P65" s="106">
        <v>42</v>
      </c>
      <c r="Q65" s="107">
        <v>1</v>
      </c>
      <c r="R65" s="46">
        <f t="shared" si="22"/>
        <v>9694</v>
      </c>
      <c r="S65" s="52"/>
    </row>
    <row r="66" spans="9:19" ht="12.75">
      <c r="I66" s="34" t="s">
        <v>59</v>
      </c>
      <c r="J66" s="21"/>
      <c r="K66" s="101"/>
      <c r="L66" s="20" t="s">
        <v>16</v>
      </c>
      <c r="M66" s="102"/>
      <c r="N66" s="18">
        <f t="shared" si="21"/>
        <v>0</v>
      </c>
      <c r="O66" s="18">
        <v>0.6</v>
      </c>
      <c r="P66" s="106"/>
      <c r="Q66" s="107">
        <v>1</v>
      </c>
      <c r="R66" s="46">
        <f t="shared" si="22"/>
        <v>0</v>
      </c>
      <c r="S66" s="52"/>
    </row>
    <row r="67" spans="9:19" ht="13.5" thickBot="1">
      <c r="I67" s="103">
        <v>10</v>
      </c>
      <c r="J67" s="11" t="s">
        <v>40</v>
      </c>
      <c r="K67" s="24"/>
      <c r="L67" s="25"/>
      <c r="M67" s="26"/>
      <c r="N67" s="27"/>
      <c r="O67" s="28"/>
      <c r="P67" s="29"/>
      <c r="Q67" s="29"/>
      <c r="R67" s="46">
        <f>ROUND(SUM(R61:R66)*(I67/100),0)</f>
        <v>969</v>
      </c>
      <c r="S67" s="52"/>
    </row>
    <row r="68" spans="9:19" ht="13.5" thickBot="1">
      <c r="I68" t="s">
        <v>46</v>
      </c>
      <c r="P68" s="4"/>
      <c r="R68" s="45">
        <f>SUM(R61:R67)</f>
        <v>10663</v>
      </c>
      <c r="S68" s="52"/>
    </row>
    <row r="69" ht="13.5" thickBot="1">
      <c r="I69" s="93" t="s">
        <v>0</v>
      </c>
    </row>
    <row r="70" spans="9:19" ht="13.5" thickBot="1">
      <c r="I70" s="64" t="s">
        <v>66</v>
      </c>
      <c r="J70" s="65"/>
      <c r="K70" s="65"/>
      <c r="L70" s="65"/>
      <c r="M70" s="65"/>
      <c r="N70" s="65"/>
      <c r="O70" s="65"/>
      <c r="P70" s="65"/>
      <c r="Q70" s="82" t="s">
        <v>67</v>
      </c>
      <c r="R70" s="83" t="s">
        <v>11</v>
      </c>
      <c r="S70" s="50"/>
    </row>
    <row r="71" spans="9:19" ht="12.75">
      <c r="I71" s="30" t="s">
        <v>68</v>
      </c>
      <c r="J71" s="95">
        <v>42</v>
      </c>
      <c r="K71" s="21" t="s">
        <v>69</v>
      </c>
      <c r="L71" s="21"/>
      <c r="M71" s="21"/>
      <c r="N71" s="95">
        <v>250</v>
      </c>
      <c r="O71" s="20" t="s">
        <v>26</v>
      </c>
      <c r="P71" s="21"/>
      <c r="Q71" s="44">
        <f>ROUND(J71*N71,0)</f>
        <v>10500</v>
      </c>
      <c r="R71" s="23" t="s">
        <v>70</v>
      </c>
      <c r="S71" s="51"/>
    </row>
    <row r="72" spans="9:19" ht="12.75">
      <c r="I72" s="30" t="s">
        <v>68</v>
      </c>
      <c r="J72" s="95"/>
      <c r="K72" s="21" t="s">
        <v>71</v>
      </c>
      <c r="L72" s="21"/>
      <c r="M72" s="21"/>
      <c r="N72" s="95"/>
      <c r="O72" s="20" t="s">
        <v>26</v>
      </c>
      <c r="P72" s="21"/>
      <c r="Q72" s="44">
        <f>ROUND(J72*N72,0)</f>
        <v>0</v>
      </c>
      <c r="R72" s="23" t="s">
        <v>70</v>
      </c>
      <c r="S72" s="51"/>
    </row>
    <row r="73" spans="9:19" ht="13.5" thickBot="1">
      <c r="I73" s="31" t="s">
        <v>74</v>
      </c>
      <c r="J73" s="32">
        <f>J71+J72</f>
        <v>42</v>
      </c>
      <c r="K73" s="32" t="s">
        <v>75</v>
      </c>
      <c r="L73" s="32"/>
      <c r="M73" s="32"/>
      <c r="N73" s="108">
        <v>200</v>
      </c>
      <c r="O73" s="25" t="s">
        <v>26</v>
      </c>
      <c r="P73" s="32"/>
      <c r="Q73" s="19" t="s">
        <v>70</v>
      </c>
      <c r="R73" s="47">
        <f>ROUND(J73*N73,0)</f>
        <v>8400</v>
      </c>
      <c r="S73" s="52"/>
    </row>
    <row r="74" spans="9:19" ht="13.5" thickBot="1">
      <c r="I74" t="s">
        <v>77</v>
      </c>
      <c r="Q74" s="45">
        <f>SUM(Q71:Q72)</f>
        <v>10500</v>
      </c>
      <c r="R74" s="45">
        <f>R73</f>
        <v>8400</v>
      </c>
      <c r="S74" s="52"/>
    </row>
    <row r="75" ht="13.5" thickBot="1">
      <c r="I75" s="93" t="s">
        <v>0</v>
      </c>
    </row>
    <row r="76" spans="9:19" ht="13.5" thickBot="1">
      <c r="I76" s="64" t="s">
        <v>80</v>
      </c>
      <c r="J76" s="65"/>
      <c r="K76" s="65"/>
      <c r="L76" s="65"/>
      <c r="M76" s="65"/>
      <c r="N76" s="65"/>
      <c r="O76" s="65"/>
      <c r="P76" s="65"/>
      <c r="Q76" s="82" t="s">
        <v>67</v>
      </c>
      <c r="R76" s="83" t="s">
        <v>11</v>
      </c>
      <c r="S76" s="50"/>
    </row>
    <row r="77" spans="9:19" ht="12.75">
      <c r="I77" s="34" t="s">
        <v>83</v>
      </c>
      <c r="J77" s="21"/>
      <c r="K77" s="95">
        <v>1538</v>
      </c>
      <c r="L77" s="21" t="s">
        <v>84</v>
      </c>
      <c r="M77" s="21"/>
      <c r="N77" s="21"/>
      <c r="O77" s="20" t="s">
        <v>26</v>
      </c>
      <c r="P77" s="22"/>
      <c r="Q77" s="19" t="s">
        <v>70</v>
      </c>
      <c r="R77" s="46">
        <f>ROUND(K77*3.41,0)</f>
        <v>5245</v>
      </c>
      <c r="S77" s="52"/>
    </row>
    <row r="78" spans="9:19" ht="12.75">
      <c r="I78" s="34" t="s">
        <v>86</v>
      </c>
      <c r="J78" s="21"/>
      <c r="K78" s="21"/>
      <c r="L78" s="21"/>
      <c r="M78" s="95"/>
      <c r="N78" s="21" t="s">
        <v>87</v>
      </c>
      <c r="O78" s="20" t="s">
        <v>26</v>
      </c>
      <c r="P78" s="22"/>
      <c r="Q78" s="19" t="s">
        <v>70</v>
      </c>
      <c r="R78" s="46">
        <f>ROUND(M78*3600,0)</f>
        <v>0</v>
      </c>
      <c r="S78" s="52"/>
    </row>
    <row r="79" spans="9:19" ht="12.75">
      <c r="I79" s="34" t="s">
        <v>90</v>
      </c>
      <c r="J79" s="21"/>
      <c r="K79" s="21"/>
      <c r="L79" s="21"/>
      <c r="M79" s="95"/>
      <c r="N79" s="21" t="s">
        <v>87</v>
      </c>
      <c r="O79" s="20" t="s">
        <v>26</v>
      </c>
      <c r="P79" s="22"/>
      <c r="Q79" s="19" t="s">
        <v>70</v>
      </c>
      <c r="R79" s="46">
        <f>ROUND(M79*3600,0)</f>
        <v>0</v>
      </c>
      <c r="S79" s="52"/>
    </row>
    <row r="80" spans="9:19" ht="12.75">
      <c r="I80" s="34" t="s">
        <v>92</v>
      </c>
      <c r="J80" s="21"/>
      <c r="K80" s="95"/>
      <c r="L80" s="21" t="s">
        <v>84</v>
      </c>
      <c r="M80" s="21"/>
      <c r="N80" s="21"/>
      <c r="O80" s="20" t="s">
        <v>26</v>
      </c>
      <c r="P80" s="22"/>
      <c r="Q80" s="19" t="s">
        <v>70</v>
      </c>
      <c r="R80" s="46">
        <f>ROUND(K80*3.41,0)</f>
        <v>0</v>
      </c>
      <c r="S80" s="52"/>
    </row>
    <row r="81" spans="9:19" ht="13.5" thickBot="1">
      <c r="I81" s="35" t="s">
        <v>121</v>
      </c>
      <c r="J81" s="32"/>
      <c r="K81" s="145"/>
      <c r="L81" s="108"/>
      <c r="M81" s="108"/>
      <c r="N81" s="108"/>
      <c r="O81" s="108"/>
      <c r="P81" s="108"/>
      <c r="Q81" s="109"/>
      <c r="R81" s="110">
        <f>(R80+R77)*K81</f>
        <v>0</v>
      </c>
      <c r="S81" s="52"/>
    </row>
    <row r="82" spans="9:19" ht="13.5" thickBot="1">
      <c r="I82" t="s">
        <v>77</v>
      </c>
      <c r="Q82" s="45">
        <f>ROUND(Q81,0)</f>
        <v>0</v>
      </c>
      <c r="R82" s="45">
        <f>ROUND(SUM(R77:R81),0)</f>
        <v>5245</v>
      </c>
      <c r="S82" s="52"/>
    </row>
    <row r="83" ht="13.5" thickBot="1">
      <c r="I83" s="93" t="s">
        <v>0</v>
      </c>
    </row>
    <row r="84" spans="9:17" ht="13.5" thickBot="1">
      <c r="I84" s="36" t="s">
        <v>98</v>
      </c>
      <c r="J84" s="15"/>
      <c r="K84" s="15"/>
      <c r="L84" s="15"/>
      <c r="M84" s="15"/>
      <c r="N84" s="15"/>
      <c r="O84" s="15"/>
      <c r="P84" s="15"/>
      <c r="Q84" s="45">
        <f>Q74+Q82</f>
        <v>10500</v>
      </c>
    </row>
    <row r="85" spans="9:17" ht="13.5" thickBot="1">
      <c r="I85" s="36" t="s">
        <v>100</v>
      </c>
      <c r="J85" s="15"/>
      <c r="K85" s="15"/>
      <c r="L85" s="15"/>
      <c r="M85" s="15"/>
      <c r="N85" s="15"/>
      <c r="O85" s="15"/>
      <c r="P85" s="15"/>
      <c r="Q85" s="45">
        <f>R57+R68+R74+R82</f>
        <v>36775</v>
      </c>
    </row>
    <row r="86" ht="13.5" thickBot="1">
      <c r="I86" s="93" t="s">
        <v>0</v>
      </c>
    </row>
    <row r="87" spans="9:14" ht="13.5" thickBot="1">
      <c r="I87" s="64" t="s">
        <v>104</v>
      </c>
      <c r="J87" s="65"/>
      <c r="K87" s="65"/>
      <c r="L87" s="65"/>
      <c r="M87" s="65"/>
      <c r="N87" s="66"/>
    </row>
    <row r="88" spans="9:18" ht="13.5" thickBot="1">
      <c r="I88" s="36">
        <f>J73</f>
        <v>42</v>
      </c>
      <c r="J88" s="15" t="s">
        <v>106</v>
      </c>
      <c r="K88" s="111">
        <v>15</v>
      </c>
      <c r="L88" s="33" t="s">
        <v>26</v>
      </c>
      <c r="M88" s="36">
        <f>ROUND(I88*K88,0)</f>
        <v>630</v>
      </c>
      <c r="N88" s="16" t="s">
        <v>36</v>
      </c>
      <c r="O88" s="93" t="s">
        <v>0</v>
      </c>
      <c r="P88" s="93" t="s">
        <v>0</v>
      </c>
      <c r="Q88" s="93" t="s">
        <v>0</v>
      </c>
      <c r="R88" s="93" t="s">
        <v>0</v>
      </c>
    </row>
    <row r="89" spans="9:19" ht="13.5" thickBot="1">
      <c r="I89" s="117" t="s">
        <v>0</v>
      </c>
      <c r="J89" s="15" t="s">
        <v>1</v>
      </c>
      <c r="K89" s="99">
        <v>3</v>
      </c>
      <c r="L89" s="15" t="s">
        <v>2</v>
      </c>
      <c r="M89" s="100" t="s">
        <v>126</v>
      </c>
      <c r="N89" s="37"/>
      <c r="O89" s="37"/>
      <c r="P89" s="37"/>
      <c r="Q89" s="37"/>
      <c r="R89" s="38"/>
      <c r="S89" s="49"/>
    </row>
    <row r="90" ht="13.5" thickBot="1">
      <c r="I90" s="93" t="s">
        <v>0</v>
      </c>
    </row>
    <row r="91" spans="9:19" ht="13.5" thickBot="1">
      <c r="I91" s="64" t="s">
        <v>3</v>
      </c>
      <c r="J91" s="65"/>
      <c r="K91" s="65"/>
      <c r="L91" s="65"/>
      <c r="M91" s="65"/>
      <c r="N91" s="65"/>
      <c r="O91" s="65"/>
      <c r="P91" s="65"/>
      <c r="Q91" s="65"/>
      <c r="R91" s="75" t="s">
        <v>4</v>
      </c>
      <c r="S91" s="50"/>
    </row>
    <row r="92" spans="9:19" ht="13.5" thickBot="1">
      <c r="I92" s="69" t="s">
        <v>5</v>
      </c>
      <c r="J92" s="70"/>
      <c r="K92" s="71" t="s">
        <v>6</v>
      </c>
      <c r="L92" s="70"/>
      <c r="M92" s="70"/>
      <c r="N92" s="72" t="s">
        <v>7</v>
      </c>
      <c r="O92" s="73" t="s">
        <v>8</v>
      </c>
      <c r="P92" s="72" t="s">
        <v>9</v>
      </c>
      <c r="Q92" s="73" t="s">
        <v>10</v>
      </c>
      <c r="R92" s="74" t="s">
        <v>11</v>
      </c>
      <c r="S92" s="50"/>
    </row>
    <row r="93" spans="9:19" ht="12.75">
      <c r="I93" s="8" t="s">
        <v>15</v>
      </c>
      <c r="J93" s="4"/>
      <c r="K93" s="101"/>
      <c r="L93" s="20" t="s">
        <v>16</v>
      </c>
      <c r="M93" s="102"/>
      <c r="N93" s="81">
        <f>ROUND(K93*M93*10.76,2)</f>
        <v>0</v>
      </c>
      <c r="O93" s="19" t="s">
        <v>17</v>
      </c>
      <c r="P93" s="19" t="s">
        <v>17</v>
      </c>
      <c r="Q93" s="19" t="s">
        <v>17</v>
      </c>
      <c r="R93" s="23" t="s">
        <v>17</v>
      </c>
      <c r="S93" s="51"/>
    </row>
    <row r="94" spans="9:19" ht="12.75">
      <c r="I94" s="34" t="s">
        <v>18</v>
      </c>
      <c r="J94" s="21"/>
      <c r="K94" s="101"/>
      <c r="L94" s="20" t="s">
        <v>16</v>
      </c>
      <c r="M94" s="102"/>
      <c r="N94" s="81">
        <f>ROUND(K94*M94*10.76,2)</f>
        <v>0</v>
      </c>
      <c r="O94" s="18">
        <v>1.1</v>
      </c>
      <c r="P94" s="18">
        <f>$D$39-$G$29</f>
        <v>19.799999999999997</v>
      </c>
      <c r="Q94" s="107">
        <v>1</v>
      </c>
      <c r="R94" s="46">
        <f aca="true" t="shared" si="23" ref="R94:R99">ROUND(N94*O94*P94*Q94,0)</f>
        <v>0</v>
      </c>
      <c r="S94" s="52"/>
    </row>
    <row r="95" spans="9:19" ht="12.75">
      <c r="I95" s="68" t="s">
        <v>19</v>
      </c>
      <c r="J95" s="21"/>
      <c r="K95" s="41" t="s">
        <v>20</v>
      </c>
      <c r="L95" s="20" t="s">
        <v>16</v>
      </c>
      <c r="M95" s="42" t="s">
        <v>20</v>
      </c>
      <c r="N95" s="18">
        <f>N93-N94</f>
        <v>0</v>
      </c>
      <c r="O95" s="18">
        <v>0.5</v>
      </c>
      <c r="P95" s="18">
        <f>$D$39-$G$29</f>
        <v>19.799999999999997</v>
      </c>
      <c r="Q95" s="107">
        <v>1</v>
      </c>
      <c r="R95" s="46">
        <f t="shared" si="23"/>
        <v>0</v>
      </c>
      <c r="S95" s="52"/>
    </row>
    <row r="96" spans="9:19" ht="12.75">
      <c r="I96" s="34" t="s">
        <v>23</v>
      </c>
      <c r="J96" s="21"/>
      <c r="K96" s="101">
        <v>8</v>
      </c>
      <c r="L96" s="20" t="s">
        <v>16</v>
      </c>
      <c r="M96" s="102">
        <v>3</v>
      </c>
      <c r="N96" s="81">
        <f>ROUND(K96*M96*10.76,2)</f>
        <v>258.24</v>
      </c>
      <c r="O96" s="18">
        <v>0.5</v>
      </c>
      <c r="P96" s="18">
        <f>$P$6*2/3</f>
        <v>13.199999999999998</v>
      </c>
      <c r="Q96" s="107">
        <v>0.7</v>
      </c>
      <c r="R96" s="46">
        <f t="shared" si="23"/>
        <v>1193</v>
      </c>
      <c r="S96" s="52"/>
    </row>
    <row r="97" spans="9:19" ht="12.75">
      <c r="I97" s="34" t="s">
        <v>27</v>
      </c>
      <c r="J97" s="21"/>
      <c r="K97" s="101">
        <v>7.5</v>
      </c>
      <c r="L97" s="20" t="s">
        <v>16</v>
      </c>
      <c r="M97" s="102">
        <v>3</v>
      </c>
      <c r="N97" s="81">
        <f>ROUND(K97*M97*10.76,2)</f>
        <v>242.1</v>
      </c>
      <c r="O97" s="18">
        <v>1.1</v>
      </c>
      <c r="P97" s="18">
        <f>$P$6*2/3</f>
        <v>13.199999999999998</v>
      </c>
      <c r="Q97" s="107">
        <v>0.7</v>
      </c>
      <c r="R97" s="46">
        <f t="shared" si="23"/>
        <v>2461</v>
      </c>
      <c r="S97" s="52"/>
    </row>
    <row r="98" spans="9:19" ht="12.75">
      <c r="I98" s="34" t="s">
        <v>29</v>
      </c>
      <c r="J98" s="21"/>
      <c r="K98" s="101"/>
      <c r="L98" s="20" t="s">
        <v>16</v>
      </c>
      <c r="M98" s="102"/>
      <c r="N98" s="81">
        <f>ROUND(K98*M98*10.76,2)</f>
        <v>0</v>
      </c>
      <c r="O98" s="18">
        <v>0.3</v>
      </c>
      <c r="P98" s="18">
        <f>$P$6*2/3</f>
        <v>13.199999999999998</v>
      </c>
      <c r="Q98" s="107">
        <v>1</v>
      </c>
      <c r="R98" s="46">
        <f t="shared" si="23"/>
        <v>0</v>
      </c>
      <c r="S98" s="52"/>
    </row>
    <row r="99" spans="9:19" ht="12.75">
      <c r="I99" s="34" t="s">
        <v>31</v>
      </c>
      <c r="J99" s="21"/>
      <c r="K99" s="101">
        <v>3.5</v>
      </c>
      <c r="L99" s="20" t="s">
        <v>16</v>
      </c>
      <c r="M99" s="102">
        <v>9</v>
      </c>
      <c r="N99" s="81">
        <f>ROUND(K99*M99*10.76,2)</f>
        <v>338.94</v>
      </c>
      <c r="O99" s="18">
        <v>0.3</v>
      </c>
      <c r="P99" s="18">
        <f>$D$39-$G$29</f>
        <v>19.799999999999997</v>
      </c>
      <c r="Q99" s="107">
        <v>1</v>
      </c>
      <c r="R99" s="46">
        <f t="shared" si="23"/>
        <v>2013</v>
      </c>
      <c r="S99" s="52"/>
    </row>
    <row r="100" spans="9:19" ht="13.5" thickBot="1">
      <c r="I100" s="103">
        <v>10</v>
      </c>
      <c r="J100" s="11" t="s">
        <v>40</v>
      </c>
      <c r="K100" s="24"/>
      <c r="L100" s="25"/>
      <c r="M100" s="26"/>
      <c r="N100" s="27"/>
      <c r="O100" s="28"/>
      <c r="P100" s="29"/>
      <c r="Q100" s="29"/>
      <c r="R100" s="47">
        <f>ROUND(SUM(R94:R99)*(I100/100),0)</f>
        <v>567</v>
      </c>
      <c r="S100" s="52"/>
    </row>
    <row r="101" spans="9:19" ht="13.5" thickBot="1">
      <c r="I101" t="s">
        <v>46</v>
      </c>
      <c r="P101" s="4"/>
      <c r="R101" s="45">
        <f>SUM(R94:R100)</f>
        <v>6234</v>
      </c>
      <c r="S101" s="52"/>
    </row>
    <row r="102" ht="13.5" thickBot="1">
      <c r="I102" s="93" t="s">
        <v>0</v>
      </c>
    </row>
    <row r="103" spans="9:19" ht="13.5" thickBot="1">
      <c r="I103" s="64" t="s">
        <v>50</v>
      </c>
      <c r="J103" s="65"/>
      <c r="K103" s="65"/>
      <c r="L103" s="65"/>
      <c r="M103" s="65"/>
      <c r="N103" s="65"/>
      <c r="O103" s="65"/>
      <c r="P103" s="65"/>
      <c r="Q103" s="65"/>
      <c r="R103" s="75" t="s">
        <v>4</v>
      </c>
      <c r="S103" s="50"/>
    </row>
    <row r="104" spans="9:19" ht="13.5" thickBot="1">
      <c r="I104" s="69" t="s">
        <v>5</v>
      </c>
      <c r="J104" s="70"/>
      <c r="K104" s="71" t="s">
        <v>6</v>
      </c>
      <c r="L104" s="70"/>
      <c r="M104" s="70"/>
      <c r="N104" s="72" t="s">
        <v>7</v>
      </c>
      <c r="O104" s="73" t="s">
        <v>8</v>
      </c>
      <c r="P104" s="72" t="s">
        <v>9</v>
      </c>
      <c r="Q104" s="73" t="s">
        <v>10</v>
      </c>
      <c r="R104" s="74" t="s">
        <v>11</v>
      </c>
      <c r="S104" s="50"/>
    </row>
    <row r="105" spans="9:19" ht="12.75">
      <c r="I105" s="104" t="s">
        <v>112</v>
      </c>
      <c r="J105" s="4"/>
      <c r="K105" s="101"/>
      <c r="L105" s="20" t="s">
        <v>16</v>
      </c>
      <c r="M105" s="102"/>
      <c r="N105" s="18">
        <f aca="true" t="shared" si="24" ref="N105:N110">ROUND(K105*M105*10.76,2)</f>
        <v>0</v>
      </c>
      <c r="O105" s="43">
        <v>0.5</v>
      </c>
      <c r="P105" s="106"/>
      <c r="Q105" s="107">
        <v>1</v>
      </c>
      <c r="R105" s="46">
        <f aca="true" t="shared" si="25" ref="R105:R110">ROUND(N105*O105*P105*Q105,0)</f>
        <v>0</v>
      </c>
      <c r="S105" s="52"/>
    </row>
    <row r="106" spans="9:19" ht="12.75">
      <c r="I106" s="105" t="s">
        <v>54</v>
      </c>
      <c r="J106" s="21"/>
      <c r="K106" s="101"/>
      <c r="L106" s="20" t="s">
        <v>16</v>
      </c>
      <c r="M106" s="102"/>
      <c r="N106" s="18">
        <f t="shared" si="24"/>
        <v>0</v>
      </c>
      <c r="O106" s="18">
        <v>0.5</v>
      </c>
      <c r="P106" s="106"/>
      <c r="Q106" s="107">
        <v>1</v>
      </c>
      <c r="R106" s="46">
        <f t="shared" si="25"/>
        <v>0</v>
      </c>
      <c r="S106" s="52"/>
    </row>
    <row r="107" spans="9:19" ht="12.75">
      <c r="I107" s="105" t="s">
        <v>113</v>
      </c>
      <c r="J107" s="21"/>
      <c r="K107" s="101"/>
      <c r="L107" s="20" t="s">
        <v>16</v>
      </c>
      <c r="M107" s="102"/>
      <c r="N107" s="18">
        <f t="shared" si="24"/>
        <v>0</v>
      </c>
      <c r="O107" s="18">
        <v>1.1</v>
      </c>
      <c r="P107" s="106"/>
      <c r="Q107" s="107">
        <v>1</v>
      </c>
      <c r="R107" s="46">
        <f t="shared" si="25"/>
        <v>0</v>
      </c>
      <c r="S107" s="52"/>
    </row>
    <row r="108" spans="9:19" ht="12.75">
      <c r="I108" s="105" t="s">
        <v>55</v>
      </c>
      <c r="J108" s="95"/>
      <c r="K108" s="101"/>
      <c r="L108" s="20" t="s">
        <v>16</v>
      </c>
      <c r="M108" s="102"/>
      <c r="N108" s="18">
        <f t="shared" si="24"/>
        <v>0</v>
      </c>
      <c r="O108" s="18">
        <v>1.1</v>
      </c>
      <c r="P108" s="106"/>
      <c r="Q108" s="107">
        <v>1</v>
      </c>
      <c r="R108" s="46">
        <f t="shared" si="25"/>
        <v>0</v>
      </c>
      <c r="S108" s="52"/>
    </row>
    <row r="109" spans="9:19" ht="12.75">
      <c r="I109" s="34" t="s">
        <v>31</v>
      </c>
      <c r="J109" s="21"/>
      <c r="K109" s="101">
        <v>3.5</v>
      </c>
      <c r="L109" s="20" t="s">
        <v>16</v>
      </c>
      <c r="M109" s="102">
        <v>9</v>
      </c>
      <c r="N109" s="18">
        <f t="shared" si="24"/>
        <v>338.94</v>
      </c>
      <c r="O109" s="18">
        <v>0.3</v>
      </c>
      <c r="P109" s="106">
        <v>42</v>
      </c>
      <c r="Q109" s="107">
        <v>1</v>
      </c>
      <c r="R109" s="46">
        <f t="shared" si="25"/>
        <v>4271</v>
      </c>
      <c r="S109" s="52"/>
    </row>
    <row r="110" spans="9:19" ht="12.75">
      <c r="I110" s="34" t="s">
        <v>59</v>
      </c>
      <c r="J110" s="21"/>
      <c r="K110" s="101"/>
      <c r="L110" s="20" t="s">
        <v>16</v>
      </c>
      <c r="M110" s="102"/>
      <c r="N110" s="18">
        <f t="shared" si="24"/>
        <v>0</v>
      </c>
      <c r="O110" s="18">
        <v>0.6</v>
      </c>
      <c r="P110" s="106"/>
      <c r="Q110" s="107">
        <v>1</v>
      </c>
      <c r="R110" s="46">
        <f t="shared" si="25"/>
        <v>0</v>
      </c>
      <c r="S110" s="52"/>
    </row>
    <row r="111" spans="9:19" ht="13.5" thickBot="1">
      <c r="I111" s="103">
        <v>10</v>
      </c>
      <c r="J111" s="11" t="s">
        <v>40</v>
      </c>
      <c r="K111" s="24"/>
      <c r="L111" s="25"/>
      <c r="M111" s="26"/>
      <c r="N111" s="27"/>
      <c r="O111" s="28"/>
      <c r="P111" s="29"/>
      <c r="Q111" s="29"/>
      <c r="R111" s="46">
        <f>ROUND(SUM(R105:R110)*(I111/100),0)</f>
        <v>427</v>
      </c>
      <c r="S111" s="52"/>
    </row>
    <row r="112" spans="9:19" ht="13.5" thickBot="1">
      <c r="I112" t="s">
        <v>46</v>
      </c>
      <c r="P112" s="4"/>
      <c r="R112" s="45">
        <f>SUM(R105:R111)</f>
        <v>4698</v>
      </c>
      <c r="S112" s="52"/>
    </row>
    <row r="113" ht="13.5" thickBot="1">
      <c r="I113" s="93" t="s">
        <v>0</v>
      </c>
    </row>
    <row r="114" spans="9:19" ht="13.5" thickBot="1">
      <c r="I114" s="64" t="s">
        <v>66</v>
      </c>
      <c r="J114" s="65"/>
      <c r="K114" s="65"/>
      <c r="L114" s="65"/>
      <c r="M114" s="65"/>
      <c r="N114" s="65"/>
      <c r="O114" s="65"/>
      <c r="P114" s="65"/>
      <c r="Q114" s="82" t="s">
        <v>67</v>
      </c>
      <c r="R114" s="83" t="s">
        <v>11</v>
      </c>
      <c r="S114" s="50"/>
    </row>
    <row r="115" spans="9:19" ht="12.75">
      <c r="I115" s="30" t="s">
        <v>68</v>
      </c>
      <c r="J115" s="95">
        <v>8</v>
      </c>
      <c r="K115" s="21" t="s">
        <v>69</v>
      </c>
      <c r="L115" s="21"/>
      <c r="M115" s="21"/>
      <c r="N115" s="95">
        <v>250</v>
      </c>
      <c r="O115" s="20" t="s">
        <v>26</v>
      </c>
      <c r="P115" s="21"/>
      <c r="Q115" s="44">
        <f>ROUND(J115*N115,0)</f>
        <v>2000</v>
      </c>
      <c r="R115" s="23" t="s">
        <v>70</v>
      </c>
      <c r="S115" s="51"/>
    </row>
    <row r="116" spans="9:19" ht="12.75">
      <c r="I116" s="30" t="s">
        <v>68</v>
      </c>
      <c r="J116" s="95"/>
      <c r="K116" s="21" t="s">
        <v>71</v>
      </c>
      <c r="L116" s="21"/>
      <c r="M116" s="21"/>
      <c r="N116" s="95"/>
      <c r="O116" s="20" t="s">
        <v>26</v>
      </c>
      <c r="P116" s="21"/>
      <c r="Q116" s="44">
        <f>ROUND(J116*N116,0)</f>
        <v>0</v>
      </c>
      <c r="R116" s="23" t="s">
        <v>70</v>
      </c>
      <c r="S116" s="51"/>
    </row>
    <row r="117" spans="9:19" ht="13.5" thickBot="1">
      <c r="I117" s="31" t="s">
        <v>74</v>
      </c>
      <c r="J117" s="32">
        <f>J115+J116</f>
        <v>8</v>
      </c>
      <c r="K117" s="32" t="s">
        <v>75</v>
      </c>
      <c r="L117" s="32"/>
      <c r="M117" s="32"/>
      <c r="N117" s="108">
        <v>200</v>
      </c>
      <c r="O117" s="25" t="s">
        <v>26</v>
      </c>
      <c r="P117" s="32"/>
      <c r="Q117" s="19" t="s">
        <v>70</v>
      </c>
      <c r="R117" s="47">
        <f>ROUND(J117*N117,0)</f>
        <v>1600</v>
      </c>
      <c r="S117" s="52"/>
    </row>
    <row r="118" spans="9:19" ht="13.5" thickBot="1">
      <c r="I118" t="s">
        <v>77</v>
      </c>
      <c r="Q118" s="45">
        <f>SUM(Q115:Q116)</f>
        <v>2000</v>
      </c>
      <c r="R118" s="45">
        <f>R117</f>
        <v>1600</v>
      </c>
      <c r="S118" s="52"/>
    </row>
    <row r="119" ht="13.5" thickBot="1">
      <c r="I119" s="93" t="s">
        <v>0</v>
      </c>
    </row>
    <row r="120" spans="9:19" ht="13.5" thickBot="1">
      <c r="I120" s="64" t="s">
        <v>80</v>
      </c>
      <c r="J120" s="65"/>
      <c r="K120" s="65"/>
      <c r="L120" s="65"/>
      <c r="M120" s="65"/>
      <c r="N120" s="65"/>
      <c r="O120" s="65"/>
      <c r="P120" s="65"/>
      <c r="Q120" s="82" t="s">
        <v>67</v>
      </c>
      <c r="R120" s="83" t="s">
        <v>11</v>
      </c>
      <c r="S120" s="50"/>
    </row>
    <row r="121" spans="9:19" ht="12.75">
      <c r="I121" s="34" t="s">
        <v>83</v>
      </c>
      <c r="J121" s="21"/>
      <c r="K121" s="95">
        <v>678</v>
      </c>
      <c r="L121" s="21" t="s">
        <v>84</v>
      </c>
      <c r="M121" s="21"/>
      <c r="N121" s="21"/>
      <c r="O121" s="20" t="s">
        <v>26</v>
      </c>
      <c r="P121" s="22"/>
      <c r="Q121" s="19" t="s">
        <v>70</v>
      </c>
      <c r="R121" s="46">
        <f>ROUND(K121*3.41,0)</f>
        <v>2312</v>
      </c>
      <c r="S121" s="52"/>
    </row>
    <row r="122" spans="9:19" ht="12.75">
      <c r="I122" s="34" t="s">
        <v>86</v>
      </c>
      <c r="J122" s="21"/>
      <c r="K122" s="21"/>
      <c r="L122" s="21"/>
      <c r="M122" s="95"/>
      <c r="N122" s="21" t="s">
        <v>87</v>
      </c>
      <c r="O122" s="20" t="s">
        <v>26</v>
      </c>
      <c r="P122" s="22"/>
      <c r="Q122" s="19" t="s">
        <v>70</v>
      </c>
      <c r="R122" s="46">
        <f>ROUND(M122*3600,0)</f>
        <v>0</v>
      </c>
      <c r="S122" s="52"/>
    </row>
    <row r="123" spans="9:19" ht="12.75">
      <c r="I123" s="34" t="s">
        <v>90</v>
      </c>
      <c r="J123" s="21"/>
      <c r="K123" s="21"/>
      <c r="L123" s="21"/>
      <c r="M123" s="95"/>
      <c r="N123" s="21" t="s">
        <v>87</v>
      </c>
      <c r="O123" s="20" t="s">
        <v>26</v>
      </c>
      <c r="P123" s="22"/>
      <c r="Q123" s="19" t="s">
        <v>70</v>
      </c>
      <c r="R123" s="46">
        <f>ROUND(M123*3600,0)</f>
        <v>0</v>
      </c>
      <c r="S123" s="52"/>
    </row>
    <row r="124" spans="9:19" ht="12.75">
      <c r="I124" s="34" t="s">
        <v>92</v>
      </c>
      <c r="J124" s="21"/>
      <c r="K124" s="95"/>
      <c r="L124" s="21" t="s">
        <v>84</v>
      </c>
      <c r="M124" s="21"/>
      <c r="N124" s="21"/>
      <c r="O124" s="20" t="s">
        <v>26</v>
      </c>
      <c r="P124" s="22"/>
      <c r="Q124" s="19" t="s">
        <v>70</v>
      </c>
      <c r="R124" s="46">
        <f>ROUND(K124*3.41,0)</f>
        <v>0</v>
      </c>
      <c r="S124" s="52"/>
    </row>
    <row r="125" spans="9:19" ht="13.5" thickBot="1">
      <c r="I125" s="35" t="s">
        <v>121</v>
      </c>
      <c r="J125" s="32"/>
      <c r="K125" s="145"/>
      <c r="L125" s="108"/>
      <c r="M125" s="108"/>
      <c r="N125" s="108"/>
      <c r="O125" s="108"/>
      <c r="P125" s="108"/>
      <c r="Q125" s="109"/>
      <c r="R125" s="110">
        <f>(R124+R121)*K125</f>
        <v>0</v>
      </c>
      <c r="S125" s="52"/>
    </row>
    <row r="126" spans="9:19" ht="13.5" thickBot="1">
      <c r="I126" t="s">
        <v>77</v>
      </c>
      <c r="Q126" s="45">
        <f>ROUND(Q125,0)</f>
        <v>0</v>
      </c>
      <c r="R126" s="45">
        <f>ROUND(SUM(R121:R125),0)</f>
        <v>2312</v>
      </c>
      <c r="S126" s="52"/>
    </row>
    <row r="127" ht="13.5" thickBot="1">
      <c r="I127" s="93" t="s">
        <v>0</v>
      </c>
    </row>
    <row r="128" spans="9:17" ht="13.5" thickBot="1">
      <c r="I128" s="36" t="s">
        <v>98</v>
      </c>
      <c r="J128" s="15"/>
      <c r="K128" s="15"/>
      <c r="L128" s="15"/>
      <c r="M128" s="15"/>
      <c r="N128" s="15"/>
      <c r="O128" s="15"/>
      <c r="P128" s="15"/>
      <c r="Q128" s="45">
        <f>Q118+Q126</f>
        <v>2000</v>
      </c>
    </row>
    <row r="129" spans="9:17" ht="13.5" thickBot="1">
      <c r="I129" s="36" t="s">
        <v>100</v>
      </c>
      <c r="J129" s="15"/>
      <c r="K129" s="15"/>
      <c r="L129" s="15"/>
      <c r="M129" s="15"/>
      <c r="N129" s="15"/>
      <c r="O129" s="15"/>
      <c r="P129" s="15"/>
      <c r="Q129" s="45">
        <f>R101+R112+R118+R126</f>
        <v>14844</v>
      </c>
    </row>
    <row r="130" ht="13.5" thickBot="1">
      <c r="I130" s="93" t="s">
        <v>0</v>
      </c>
    </row>
    <row r="131" spans="9:14" ht="13.5" thickBot="1">
      <c r="I131" s="64" t="s">
        <v>104</v>
      </c>
      <c r="J131" s="65"/>
      <c r="K131" s="65"/>
      <c r="L131" s="65"/>
      <c r="M131" s="65"/>
      <c r="N131" s="66"/>
    </row>
    <row r="132" spans="9:18" ht="13.5" thickBot="1">
      <c r="I132" s="36">
        <f>J117</f>
        <v>8</v>
      </c>
      <c r="J132" s="15" t="s">
        <v>106</v>
      </c>
      <c r="K132" s="111">
        <v>15</v>
      </c>
      <c r="L132" s="33" t="s">
        <v>26</v>
      </c>
      <c r="M132" s="36">
        <f>ROUND(I132*K132,0)</f>
        <v>120</v>
      </c>
      <c r="N132" s="16" t="s">
        <v>36</v>
      </c>
      <c r="O132" s="93" t="s">
        <v>0</v>
      </c>
      <c r="P132" s="93" t="s">
        <v>0</v>
      </c>
      <c r="Q132" s="93" t="s">
        <v>0</v>
      </c>
      <c r="R132" s="93" t="s">
        <v>0</v>
      </c>
    </row>
    <row r="133" spans="9:19" ht="13.5" thickBot="1">
      <c r="I133" s="117" t="s">
        <v>0</v>
      </c>
      <c r="J133" s="15" t="s">
        <v>1</v>
      </c>
      <c r="K133" s="99">
        <v>4</v>
      </c>
      <c r="L133" s="15" t="s">
        <v>2</v>
      </c>
      <c r="M133" s="100" t="s">
        <v>127</v>
      </c>
      <c r="N133" s="37"/>
      <c r="O133" s="37"/>
      <c r="P133" s="37"/>
      <c r="Q133" s="37"/>
      <c r="R133" s="38"/>
      <c r="S133" s="49"/>
    </row>
    <row r="134" ht="13.5" thickBot="1">
      <c r="I134" s="93" t="s">
        <v>0</v>
      </c>
    </row>
    <row r="135" spans="9:19" ht="13.5" thickBot="1">
      <c r="I135" s="64" t="s">
        <v>3</v>
      </c>
      <c r="J135" s="65"/>
      <c r="K135" s="65"/>
      <c r="L135" s="65"/>
      <c r="M135" s="65"/>
      <c r="N135" s="65"/>
      <c r="O135" s="65"/>
      <c r="P135" s="65"/>
      <c r="Q135" s="65"/>
      <c r="R135" s="75" t="s">
        <v>4</v>
      </c>
      <c r="S135" s="50"/>
    </row>
    <row r="136" spans="9:19" ht="13.5" thickBot="1">
      <c r="I136" s="69" t="s">
        <v>5</v>
      </c>
      <c r="J136" s="70"/>
      <c r="K136" s="71" t="s">
        <v>6</v>
      </c>
      <c r="L136" s="70"/>
      <c r="M136" s="70"/>
      <c r="N136" s="72" t="s">
        <v>7</v>
      </c>
      <c r="O136" s="73" t="s">
        <v>8</v>
      </c>
      <c r="P136" s="72" t="s">
        <v>9</v>
      </c>
      <c r="Q136" s="73" t="s">
        <v>10</v>
      </c>
      <c r="R136" s="74" t="s">
        <v>11</v>
      </c>
      <c r="S136" s="50"/>
    </row>
    <row r="137" spans="9:19" ht="12.75">
      <c r="I137" s="8" t="s">
        <v>15</v>
      </c>
      <c r="J137" s="4"/>
      <c r="K137" s="101"/>
      <c r="L137" s="20" t="s">
        <v>16</v>
      </c>
      <c r="M137" s="102"/>
      <c r="N137" s="81">
        <f>ROUND(K137*M137*10.76,2)</f>
        <v>0</v>
      </c>
      <c r="O137" s="19" t="s">
        <v>17</v>
      </c>
      <c r="P137" s="19" t="s">
        <v>17</v>
      </c>
      <c r="Q137" s="19" t="s">
        <v>17</v>
      </c>
      <c r="R137" s="23" t="s">
        <v>17</v>
      </c>
      <c r="S137" s="51"/>
    </row>
    <row r="138" spans="9:19" ht="12.75">
      <c r="I138" s="34" t="s">
        <v>18</v>
      </c>
      <c r="J138" s="21"/>
      <c r="K138" s="101"/>
      <c r="L138" s="20" t="s">
        <v>16</v>
      </c>
      <c r="M138" s="102"/>
      <c r="N138" s="81">
        <f>ROUND(K138*M138*10.76,2)</f>
        <v>0</v>
      </c>
      <c r="O138" s="18">
        <v>1.1</v>
      </c>
      <c r="P138" s="18">
        <f>$D$39-$G$29</f>
        <v>19.799999999999997</v>
      </c>
      <c r="Q138" s="107">
        <v>1</v>
      </c>
      <c r="R138" s="46">
        <f aca="true" t="shared" si="26" ref="R138:R143">ROUND(N138*O138*P138*Q138,0)</f>
        <v>0</v>
      </c>
      <c r="S138" s="52"/>
    </row>
    <row r="139" spans="9:19" ht="12.75">
      <c r="I139" s="68" t="s">
        <v>19</v>
      </c>
      <c r="J139" s="21"/>
      <c r="K139" s="41" t="s">
        <v>20</v>
      </c>
      <c r="L139" s="20" t="s">
        <v>16</v>
      </c>
      <c r="M139" s="42" t="s">
        <v>20</v>
      </c>
      <c r="N139" s="18">
        <f>N137-N138</f>
        <v>0</v>
      </c>
      <c r="O139" s="18">
        <v>0.5</v>
      </c>
      <c r="P139" s="18">
        <f>$D$39-$G$29</f>
        <v>19.799999999999997</v>
      </c>
      <c r="Q139" s="107">
        <v>1</v>
      </c>
      <c r="R139" s="46">
        <f t="shared" si="26"/>
        <v>0</v>
      </c>
      <c r="S139" s="52"/>
    </row>
    <row r="140" spans="9:19" ht="12.75">
      <c r="I140" s="34" t="s">
        <v>23</v>
      </c>
      <c r="J140" s="21"/>
      <c r="K140" s="101">
        <v>7</v>
      </c>
      <c r="L140" s="20" t="s">
        <v>16</v>
      </c>
      <c r="M140" s="102">
        <v>3</v>
      </c>
      <c r="N140" s="81">
        <f>ROUND(K140*M140*10.76,2)</f>
        <v>225.96</v>
      </c>
      <c r="O140" s="18">
        <v>0.5</v>
      </c>
      <c r="P140" s="18">
        <f>$P$6*2/3</f>
        <v>13.199999999999998</v>
      </c>
      <c r="Q140" s="107">
        <v>0.7</v>
      </c>
      <c r="R140" s="46">
        <f t="shared" si="26"/>
        <v>1044</v>
      </c>
      <c r="S140" s="52"/>
    </row>
    <row r="141" spans="9:19" ht="12.75">
      <c r="I141" s="34" t="s">
        <v>27</v>
      </c>
      <c r="J141" s="21"/>
      <c r="K141" s="101"/>
      <c r="L141" s="20" t="s">
        <v>16</v>
      </c>
      <c r="M141" s="102"/>
      <c r="N141" s="81">
        <f>ROUND(K141*M141*10.76,2)</f>
        <v>0</v>
      </c>
      <c r="O141" s="18">
        <v>1.1</v>
      </c>
      <c r="P141" s="18">
        <f>$P$6*2/3</f>
        <v>13.199999999999998</v>
      </c>
      <c r="Q141" s="107">
        <v>1</v>
      </c>
      <c r="R141" s="46">
        <f t="shared" si="26"/>
        <v>0</v>
      </c>
      <c r="S141" s="52"/>
    </row>
    <row r="142" spans="9:19" ht="12.75">
      <c r="I142" s="34" t="s">
        <v>29</v>
      </c>
      <c r="J142" s="21"/>
      <c r="K142" s="101"/>
      <c r="L142" s="20" t="s">
        <v>16</v>
      </c>
      <c r="M142" s="102"/>
      <c r="N142" s="81">
        <f>ROUND(K142*M142*10.76,2)</f>
        <v>0</v>
      </c>
      <c r="O142" s="18">
        <v>0.3</v>
      </c>
      <c r="P142" s="18">
        <f>$P$6*2/3</f>
        <v>13.199999999999998</v>
      </c>
      <c r="Q142" s="107">
        <v>1</v>
      </c>
      <c r="R142" s="46">
        <f t="shared" si="26"/>
        <v>0</v>
      </c>
      <c r="S142" s="52"/>
    </row>
    <row r="143" spans="9:19" ht="12.75">
      <c r="I143" s="34" t="s">
        <v>31</v>
      </c>
      <c r="J143" s="21"/>
      <c r="K143" s="101">
        <v>3</v>
      </c>
      <c r="L143" s="20" t="s">
        <v>16</v>
      </c>
      <c r="M143" s="102">
        <v>3.5</v>
      </c>
      <c r="N143" s="81">
        <f>ROUND(K143*M143*10.76,2)</f>
        <v>112.98</v>
      </c>
      <c r="O143" s="18">
        <v>0.3</v>
      </c>
      <c r="P143" s="18">
        <f>$D$39-$G$29</f>
        <v>19.799999999999997</v>
      </c>
      <c r="Q143" s="107">
        <v>1</v>
      </c>
      <c r="R143" s="46">
        <f t="shared" si="26"/>
        <v>671</v>
      </c>
      <c r="S143" s="52"/>
    </row>
    <row r="144" spans="9:19" ht="13.5" thickBot="1">
      <c r="I144" s="103">
        <v>10</v>
      </c>
      <c r="J144" s="11" t="s">
        <v>40</v>
      </c>
      <c r="K144" s="24"/>
      <c r="L144" s="25"/>
      <c r="M144" s="26"/>
      <c r="N144" s="27"/>
      <c r="O144" s="28"/>
      <c r="P144" s="29"/>
      <c r="Q144" s="29"/>
      <c r="R144" s="47">
        <f>ROUND(SUM(R138:R143)*(I144/100),0)</f>
        <v>172</v>
      </c>
      <c r="S144" s="52"/>
    </row>
    <row r="145" spans="9:19" ht="13.5" thickBot="1">
      <c r="I145" t="s">
        <v>46</v>
      </c>
      <c r="P145" s="4"/>
      <c r="R145" s="45">
        <f>SUM(R138:R144)</f>
        <v>1887</v>
      </c>
      <c r="S145" s="52"/>
    </row>
    <row r="146" ht="13.5" thickBot="1">
      <c r="I146" s="93" t="s">
        <v>0</v>
      </c>
    </row>
    <row r="147" spans="9:19" ht="13.5" thickBot="1">
      <c r="I147" s="64" t="s">
        <v>50</v>
      </c>
      <c r="J147" s="65"/>
      <c r="K147" s="65"/>
      <c r="L147" s="65"/>
      <c r="M147" s="65"/>
      <c r="N147" s="65"/>
      <c r="O147" s="65"/>
      <c r="P147" s="65"/>
      <c r="Q147" s="65"/>
      <c r="R147" s="75" t="s">
        <v>4</v>
      </c>
      <c r="S147" s="50"/>
    </row>
    <row r="148" spans="9:19" ht="13.5" thickBot="1">
      <c r="I148" s="69" t="s">
        <v>5</v>
      </c>
      <c r="J148" s="70"/>
      <c r="K148" s="71" t="s">
        <v>6</v>
      </c>
      <c r="L148" s="70"/>
      <c r="M148" s="70"/>
      <c r="N148" s="72" t="s">
        <v>7</v>
      </c>
      <c r="O148" s="73" t="s">
        <v>8</v>
      </c>
      <c r="P148" s="72" t="s">
        <v>9</v>
      </c>
      <c r="Q148" s="73" t="s">
        <v>10</v>
      </c>
      <c r="R148" s="74" t="s">
        <v>11</v>
      </c>
      <c r="S148" s="50"/>
    </row>
    <row r="149" spans="9:19" ht="12.75">
      <c r="I149" s="104" t="s">
        <v>54</v>
      </c>
      <c r="J149" s="4"/>
      <c r="K149" s="101"/>
      <c r="L149" s="20" t="s">
        <v>16</v>
      </c>
      <c r="M149" s="102"/>
      <c r="N149" s="18">
        <f aca="true" t="shared" si="27" ref="N149:N154">ROUND(K149*M149*10.76,2)</f>
        <v>0</v>
      </c>
      <c r="O149" s="43">
        <v>0.5</v>
      </c>
      <c r="P149" s="106"/>
      <c r="Q149" s="107">
        <v>1</v>
      </c>
      <c r="R149" s="46">
        <f aca="true" t="shared" si="28" ref="R149:R154">ROUND(N149*O149*P149*Q149,0)</f>
        <v>0</v>
      </c>
      <c r="S149" s="52"/>
    </row>
    <row r="150" spans="9:19" ht="12.75">
      <c r="I150" s="105" t="s">
        <v>54</v>
      </c>
      <c r="J150" s="21"/>
      <c r="K150" s="101"/>
      <c r="L150" s="20" t="s">
        <v>16</v>
      </c>
      <c r="M150" s="102"/>
      <c r="N150" s="18">
        <f t="shared" si="27"/>
        <v>0</v>
      </c>
      <c r="O150" s="18">
        <v>0.5</v>
      </c>
      <c r="P150" s="106"/>
      <c r="Q150" s="107">
        <v>1</v>
      </c>
      <c r="R150" s="46">
        <f t="shared" si="28"/>
        <v>0</v>
      </c>
      <c r="S150" s="52"/>
    </row>
    <row r="151" spans="9:19" ht="12.75">
      <c r="I151" s="105" t="s">
        <v>114</v>
      </c>
      <c r="J151" s="21"/>
      <c r="K151" s="101"/>
      <c r="L151" s="20" t="s">
        <v>16</v>
      </c>
      <c r="M151" s="102"/>
      <c r="N151" s="18">
        <f t="shared" si="27"/>
        <v>0</v>
      </c>
      <c r="O151" s="18">
        <v>1.1</v>
      </c>
      <c r="P151" s="106"/>
      <c r="Q151" s="107">
        <v>1</v>
      </c>
      <c r="R151" s="46">
        <f t="shared" si="28"/>
        <v>0</v>
      </c>
      <c r="S151" s="52"/>
    </row>
    <row r="152" spans="9:19" ht="12.75">
      <c r="I152" s="105" t="s">
        <v>55</v>
      </c>
      <c r="J152" s="95"/>
      <c r="K152" s="101"/>
      <c r="L152" s="20" t="s">
        <v>16</v>
      </c>
      <c r="M152" s="102"/>
      <c r="N152" s="18">
        <f t="shared" si="27"/>
        <v>0</v>
      </c>
      <c r="O152" s="18">
        <v>1.1</v>
      </c>
      <c r="P152" s="106"/>
      <c r="Q152" s="107">
        <v>1</v>
      </c>
      <c r="R152" s="46">
        <f t="shared" si="28"/>
        <v>0</v>
      </c>
      <c r="S152" s="52"/>
    </row>
    <row r="153" spans="9:19" ht="12.75">
      <c r="I153" s="34" t="s">
        <v>31</v>
      </c>
      <c r="J153" s="21"/>
      <c r="K153" s="101">
        <v>3</v>
      </c>
      <c r="L153" s="20" t="s">
        <v>16</v>
      </c>
      <c r="M153" s="102">
        <v>3.5</v>
      </c>
      <c r="N153" s="18">
        <f t="shared" si="27"/>
        <v>112.98</v>
      </c>
      <c r="O153" s="18">
        <v>0.3</v>
      </c>
      <c r="P153" s="106">
        <v>42</v>
      </c>
      <c r="Q153" s="107">
        <v>1</v>
      </c>
      <c r="R153" s="46">
        <f t="shared" si="28"/>
        <v>1424</v>
      </c>
      <c r="S153" s="52"/>
    </row>
    <row r="154" spans="9:19" ht="12.75">
      <c r="I154" s="34" t="s">
        <v>59</v>
      </c>
      <c r="J154" s="21"/>
      <c r="K154" s="101"/>
      <c r="L154" s="20" t="s">
        <v>16</v>
      </c>
      <c r="M154" s="102"/>
      <c r="N154" s="18">
        <f t="shared" si="27"/>
        <v>0</v>
      </c>
      <c r="O154" s="18">
        <v>0.6</v>
      </c>
      <c r="P154" s="106"/>
      <c r="Q154" s="107">
        <v>1</v>
      </c>
      <c r="R154" s="46">
        <f t="shared" si="28"/>
        <v>0</v>
      </c>
      <c r="S154" s="52"/>
    </row>
    <row r="155" spans="9:19" ht="13.5" thickBot="1">
      <c r="I155" s="103">
        <v>10</v>
      </c>
      <c r="J155" s="11" t="s">
        <v>40</v>
      </c>
      <c r="K155" s="24"/>
      <c r="L155" s="25"/>
      <c r="M155" s="26"/>
      <c r="N155" s="27"/>
      <c r="O155" s="28"/>
      <c r="P155" s="29"/>
      <c r="Q155" s="29"/>
      <c r="R155" s="46">
        <f>ROUND(SUM(R149:R154)*(I155/100),0)</f>
        <v>142</v>
      </c>
      <c r="S155" s="52"/>
    </row>
    <row r="156" spans="9:19" ht="13.5" thickBot="1">
      <c r="I156" t="s">
        <v>46</v>
      </c>
      <c r="P156" s="4"/>
      <c r="R156" s="45">
        <f>SUM(R149:R155)</f>
        <v>1566</v>
      </c>
      <c r="S156" s="52"/>
    </row>
    <row r="157" ht="13.5" thickBot="1">
      <c r="I157" s="93" t="s">
        <v>0</v>
      </c>
    </row>
    <row r="158" spans="9:19" ht="13.5" thickBot="1">
      <c r="I158" s="64" t="s">
        <v>66</v>
      </c>
      <c r="J158" s="65"/>
      <c r="K158" s="65"/>
      <c r="L158" s="65"/>
      <c r="M158" s="65"/>
      <c r="N158" s="65"/>
      <c r="O158" s="65"/>
      <c r="P158" s="65"/>
      <c r="Q158" s="82" t="s">
        <v>67</v>
      </c>
      <c r="R158" s="83" t="s">
        <v>11</v>
      </c>
      <c r="S158" s="50"/>
    </row>
    <row r="159" spans="9:19" ht="12.75">
      <c r="I159" s="30" t="s">
        <v>68</v>
      </c>
      <c r="J159" s="95">
        <v>3</v>
      </c>
      <c r="K159" s="21" t="s">
        <v>69</v>
      </c>
      <c r="L159" s="21"/>
      <c r="M159" s="21"/>
      <c r="N159" s="95">
        <v>250</v>
      </c>
      <c r="O159" s="20" t="s">
        <v>26</v>
      </c>
      <c r="P159" s="21"/>
      <c r="Q159" s="44">
        <f>ROUND(J159*N159,0)</f>
        <v>750</v>
      </c>
      <c r="R159" s="23" t="s">
        <v>70</v>
      </c>
      <c r="S159" s="51"/>
    </row>
    <row r="160" spans="9:19" ht="12.75">
      <c r="I160" s="30" t="s">
        <v>68</v>
      </c>
      <c r="J160" s="95"/>
      <c r="K160" s="21" t="s">
        <v>71</v>
      </c>
      <c r="L160" s="21"/>
      <c r="M160" s="21"/>
      <c r="N160" s="95"/>
      <c r="O160" s="20" t="s">
        <v>26</v>
      </c>
      <c r="P160" s="21"/>
      <c r="Q160" s="44">
        <f>ROUND(J160*N160,0)</f>
        <v>0</v>
      </c>
      <c r="R160" s="23" t="s">
        <v>70</v>
      </c>
      <c r="S160" s="51"/>
    </row>
    <row r="161" spans="9:19" ht="13.5" thickBot="1">
      <c r="I161" s="31" t="s">
        <v>74</v>
      </c>
      <c r="J161" s="32">
        <f>J159+J160</f>
        <v>3</v>
      </c>
      <c r="K161" s="32" t="s">
        <v>75</v>
      </c>
      <c r="L161" s="32"/>
      <c r="M161" s="32"/>
      <c r="N161" s="108">
        <v>200</v>
      </c>
      <c r="O161" s="25" t="s">
        <v>26</v>
      </c>
      <c r="P161" s="32"/>
      <c r="Q161" s="19" t="s">
        <v>70</v>
      </c>
      <c r="R161" s="47">
        <f>ROUND(J161*N161,0)</f>
        <v>600</v>
      </c>
      <c r="S161" s="52"/>
    </row>
    <row r="162" spans="9:19" ht="13.5" thickBot="1">
      <c r="I162" t="s">
        <v>77</v>
      </c>
      <c r="Q162" s="45">
        <f>SUM(Q159:Q160)</f>
        <v>750</v>
      </c>
      <c r="R162" s="45">
        <f>R161</f>
        <v>600</v>
      </c>
      <c r="S162" s="52"/>
    </row>
    <row r="163" ht="13.5" thickBot="1">
      <c r="I163" s="93" t="s">
        <v>0</v>
      </c>
    </row>
    <row r="164" spans="9:19" ht="13.5" thickBot="1">
      <c r="I164" s="64" t="s">
        <v>80</v>
      </c>
      <c r="J164" s="65"/>
      <c r="K164" s="65"/>
      <c r="L164" s="65"/>
      <c r="M164" s="65"/>
      <c r="N164" s="65"/>
      <c r="O164" s="65"/>
      <c r="P164" s="65"/>
      <c r="Q164" s="82" t="s">
        <v>67</v>
      </c>
      <c r="R164" s="83" t="s">
        <v>11</v>
      </c>
      <c r="S164" s="50"/>
    </row>
    <row r="165" spans="9:19" ht="12.75">
      <c r="I165" s="34" t="s">
        <v>83</v>
      </c>
      <c r="J165" s="21"/>
      <c r="K165" s="95">
        <v>226</v>
      </c>
      <c r="L165" s="21" t="s">
        <v>84</v>
      </c>
      <c r="M165" s="21"/>
      <c r="N165" s="21"/>
      <c r="O165" s="20" t="s">
        <v>26</v>
      </c>
      <c r="P165" s="22"/>
      <c r="Q165" s="19" t="s">
        <v>70</v>
      </c>
      <c r="R165" s="46">
        <f>ROUND(K165*3.41,0)</f>
        <v>771</v>
      </c>
      <c r="S165" s="52"/>
    </row>
    <row r="166" spans="9:19" ht="12.75">
      <c r="I166" s="34" t="s">
        <v>86</v>
      </c>
      <c r="J166" s="21"/>
      <c r="K166" s="21"/>
      <c r="L166" s="21"/>
      <c r="M166" s="95"/>
      <c r="N166" s="21" t="s">
        <v>87</v>
      </c>
      <c r="O166" s="20" t="s">
        <v>26</v>
      </c>
      <c r="P166" s="22"/>
      <c r="Q166" s="19" t="s">
        <v>70</v>
      </c>
      <c r="R166" s="46">
        <f>ROUND(M166*3600,0)</f>
        <v>0</v>
      </c>
      <c r="S166" s="52"/>
    </row>
    <row r="167" spans="9:19" ht="12.75">
      <c r="I167" s="34" t="s">
        <v>90</v>
      </c>
      <c r="J167" s="21"/>
      <c r="K167" s="21"/>
      <c r="L167" s="21"/>
      <c r="M167" s="95"/>
      <c r="N167" s="21" t="s">
        <v>87</v>
      </c>
      <c r="O167" s="20" t="s">
        <v>26</v>
      </c>
      <c r="P167" s="22"/>
      <c r="Q167" s="19" t="s">
        <v>70</v>
      </c>
      <c r="R167" s="46">
        <f>ROUND(M167*3600,0)</f>
        <v>0</v>
      </c>
      <c r="S167" s="52"/>
    </row>
    <row r="168" spans="9:19" ht="12.75">
      <c r="I168" s="34" t="s">
        <v>92</v>
      </c>
      <c r="J168" s="21"/>
      <c r="K168" s="95"/>
      <c r="L168" s="21" t="s">
        <v>84</v>
      </c>
      <c r="M168" s="21"/>
      <c r="N168" s="21"/>
      <c r="O168" s="20" t="s">
        <v>26</v>
      </c>
      <c r="P168" s="22"/>
      <c r="Q168" s="19" t="s">
        <v>70</v>
      </c>
      <c r="R168" s="46">
        <f>ROUND(K168*3.41,0)</f>
        <v>0</v>
      </c>
      <c r="S168" s="52"/>
    </row>
    <row r="169" spans="9:19" ht="13.5" thickBot="1">
      <c r="I169" s="35" t="s">
        <v>121</v>
      </c>
      <c r="J169" s="32"/>
      <c r="K169" s="145"/>
      <c r="L169" s="108"/>
      <c r="M169" s="108"/>
      <c r="N169" s="108"/>
      <c r="O169" s="108"/>
      <c r="P169" s="108"/>
      <c r="Q169" s="109"/>
      <c r="R169" s="110">
        <f>(R168+R165)*K169</f>
        <v>0</v>
      </c>
      <c r="S169" s="52"/>
    </row>
    <row r="170" spans="9:19" ht="13.5" thickBot="1">
      <c r="I170" t="s">
        <v>77</v>
      </c>
      <c r="Q170" s="45">
        <f>ROUND(Q169,0)</f>
        <v>0</v>
      </c>
      <c r="R170" s="45">
        <f>ROUND(SUM(R165:R169),0)</f>
        <v>771</v>
      </c>
      <c r="S170" s="52"/>
    </row>
    <row r="171" ht="13.5" thickBot="1">
      <c r="I171" s="93" t="s">
        <v>0</v>
      </c>
    </row>
    <row r="172" spans="9:17" ht="13.5" thickBot="1">
      <c r="I172" s="36" t="s">
        <v>98</v>
      </c>
      <c r="J172" s="15"/>
      <c r="K172" s="15"/>
      <c r="L172" s="15"/>
      <c r="M172" s="15"/>
      <c r="N172" s="15"/>
      <c r="O172" s="15"/>
      <c r="P172" s="15"/>
      <c r="Q172" s="45">
        <f>Q162+Q170</f>
        <v>750</v>
      </c>
    </row>
    <row r="173" spans="9:17" ht="13.5" thickBot="1">
      <c r="I173" s="36" t="s">
        <v>100</v>
      </c>
      <c r="J173" s="15"/>
      <c r="K173" s="15"/>
      <c r="L173" s="15"/>
      <c r="M173" s="15"/>
      <c r="N173" s="15"/>
      <c r="O173" s="15"/>
      <c r="P173" s="15"/>
      <c r="Q173" s="45">
        <f>R145+R156+R162+R170</f>
        <v>4824</v>
      </c>
    </row>
    <row r="174" ht="13.5" thickBot="1">
      <c r="I174" s="93" t="s">
        <v>0</v>
      </c>
    </row>
    <row r="175" spans="9:14" ht="13.5" thickBot="1">
      <c r="I175" s="64" t="s">
        <v>104</v>
      </c>
      <c r="J175" s="65"/>
      <c r="K175" s="65"/>
      <c r="L175" s="65"/>
      <c r="M175" s="65"/>
      <c r="N175" s="66"/>
    </row>
    <row r="176" spans="9:18" ht="13.5" thickBot="1">
      <c r="I176" s="36">
        <f>J161</f>
        <v>3</v>
      </c>
      <c r="J176" s="15" t="s">
        <v>106</v>
      </c>
      <c r="K176" s="111">
        <v>15</v>
      </c>
      <c r="L176" s="33" t="s">
        <v>26</v>
      </c>
      <c r="M176" s="36">
        <f>ROUND(I176*K176,0)</f>
        <v>45</v>
      </c>
      <c r="N176" s="16" t="s">
        <v>36</v>
      </c>
      <c r="O176" s="93" t="s">
        <v>0</v>
      </c>
      <c r="P176" s="93" t="s">
        <v>0</v>
      </c>
      <c r="Q176" s="93" t="s">
        <v>0</v>
      </c>
      <c r="R176" s="93" t="s">
        <v>0</v>
      </c>
    </row>
    <row r="177" spans="9:19" ht="13.5" thickBot="1">
      <c r="I177" s="117" t="s">
        <v>0</v>
      </c>
      <c r="J177" s="15" t="s">
        <v>1</v>
      </c>
      <c r="K177" s="99">
        <v>5</v>
      </c>
      <c r="L177" s="15" t="s">
        <v>2</v>
      </c>
      <c r="M177" s="100" t="s">
        <v>128</v>
      </c>
      <c r="N177" s="37"/>
      <c r="O177" s="37"/>
      <c r="P177" s="37"/>
      <c r="Q177" s="37"/>
      <c r="R177" s="38"/>
      <c r="S177" s="49"/>
    </row>
    <row r="178" ht="13.5" thickBot="1">
      <c r="I178" s="93" t="s">
        <v>0</v>
      </c>
    </row>
    <row r="179" spans="9:19" ht="13.5" thickBot="1">
      <c r="I179" s="64" t="s">
        <v>3</v>
      </c>
      <c r="J179" s="65"/>
      <c r="K179" s="65"/>
      <c r="L179" s="65"/>
      <c r="M179" s="65"/>
      <c r="N179" s="65"/>
      <c r="O179" s="65"/>
      <c r="P179" s="65"/>
      <c r="Q179" s="65"/>
      <c r="R179" s="75" t="s">
        <v>4</v>
      </c>
      <c r="S179" s="50"/>
    </row>
    <row r="180" spans="9:19" ht="13.5" thickBot="1">
      <c r="I180" s="69" t="s">
        <v>5</v>
      </c>
      <c r="J180" s="70"/>
      <c r="K180" s="71" t="s">
        <v>6</v>
      </c>
      <c r="L180" s="70"/>
      <c r="M180" s="70"/>
      <c r="N180" s="72" t="s">
        <v>7</v>
      </c>
      <c r="O180" s="73" t="s">
        <v>8</v>
      </c>
      <c r="P180" s="72" t="s">
        <v>9</v>
      </c>
      <c r="Q180" s="73" t="s">
        <v>10</v>
      </c>
      <c r="R180" s="74" t="s">
        <v>11</v>
      </c>
      <c r="S180" s="50"/>
    </row>
    <row r="181" spans="9:19" ht="12.75">
      <c r="I181" s="8" t="s">
        <v>15</v>
      </c>
      <c r="J181" s="4"/>
      <c r="K181" s="101"/>
      <c r="L181" s="20" t="s">
        <v>16</v>
      </c>
      <c r="M181" s="102"/>
      <c r="N181" s="81">
        <f>ROUND(K181*M181*10.76,2)</f>
        <v>0</v>
      </c>
      <c r="O181" s="19" t="s">
        <v>17</v>
      </c>
      <c r="P181" s="19" t="s">
        <v>17</v>
      </c>
      <c r="Q181" s="19" t="s">
        <v>17</v>
      </c>
      <c r="R181" s="23" t="s">
        <v>17</v>
      </c>
      <c r="S181" s="51"/>
    </row>
    <row r="182" spans="9:19" ht="12.75">
      <c r="I182" s="34" t="s">
        <v>18</v>
      </c>
      <c r="J182" s="21"/>
      <c r="K182" s="101"/>
      <c r="L182" s="20" t="s">
        <v>16</v>
      </c>
      <c r="M182" s="102"/>
      <c r="N182" s="81">
        <f>ROUND(K182*M182*10.76,2)</f>
        <v>0</v>
      </c>
      <c r="O182" s="18">
        <v>1.1</v>
      </c>
      <c r="P182" s="18">
        <f>$D$39-$G$29</f>
        <v>19.799999999999997</v>
      </c>
      <c r="Q182" s="107">
        <v>1</v>
      </c>
      <c r="R182" s="46">
        <f aca="true" t="shared" si="29" ref="R182:R187">ROUND(N182*O182*P182*Q182,0)</f>
        <v>0</v>
      </c>
      <c r="S182" s="52"/>
    </row>
    <row r="183" spans="9:19" ht="12.75">
      <c r="I183" s="68" t="s">
        <v>19</v>
      </c>
      <c r="J183" s="21"/>
      <c r="K183" s="41" t="s">
        <v>20</v>
      </c>
      <c r="L183" s="20" t="s">
        <v>16</v>
      </c>
      <c r="M183" s="42" t="s">
        <v>20</v>
      </c>
      <c r="N183" s="18">
        <f>N181-N182</f>
        <v>0</v>
      </c>
      <c r="O183" s="18">
        <v>0.5</v>
      </c>
      <c r="P183" s="18">
        <f>$D$39-$G$29</f>
        <v>19.799999999999997</v>
      </c>
      <c r="Q183" s="107">
        <v>1</v>
      </c>
      <c r="R183" s="46">
        <f t="shared" si="29"/>
        <v>0</v>
      </c>
      <c r="S183" s="52"/>
    </row>
    <row r="184" spans="9:19" ht="12.75">
      <c r="I184" s="34" t="s">
        <v>23</v>
      </c>
      <c r="J184" s="21"/>
      <c r="K184" s="101">
        <v>2</v>
      </c>
      <c r="L184" s="20" t="s">
        <v>16</v>
      </c>
      <c r="M184" s="102">
        <v>2.8</v>
      </c>
      <c r="N184" s="81">
        <f>ROUND(K184*M184*10.76,2)</f>
        <v>60.26</v>
      </c>
      <c r="O184" s="18">
        <v>0.5</v>
      </c>
      <c r="P184" s="18">
        <f>$P$6*2/3</f>
        <v>13.199999999999998</v>
      </c>
      <c r="Q184" s="107">
        <v>0.7</v>
      </c>
      <c r="R184" s="46">
        <f t="shared" si="29"/>
        <v>278</v>
      </c>
      <c r="S184" s="52"/>
    </row>
    <row r="185" spans="9:19" ht="12.75">
      <c r="I185" s="34" t="s">
        <v>27</v>
      </c>
      <c r="J185" s="21"/>
      <c r="K185" s="101"/>
      <c r="L185" s="20" t="s">
        <v>16</v>
      </c>
      <c r="M185" s="102"/>
      <c r="N185" s="81">
        <f>ROUND(K185*M185*10.76,2)</f>
        <v>0</v>
      </c>
      <c r="O185" s="18">
        <v>1.1</v>
      </c>
      <c r="P185" s="18">
        <f>$P$6*2/3</f>
        <v>13.199999999999998</v>
      </c>
      <c r="Q185" s="107">
        <v>1</v>
      </c>
      <c r="R185" s="46">
        <f t="shared" si="29"/>
        <v>0</v>
      </c>
      <c r="S185" s="52"/>
    </row>
    <row r="186" spans="9:19" ht="12.75">
      <c r="I186" s="34" t="s">
        <v>29</v>
      </c>
      <c r="J186" s="21"/>
      <c r="K186" s="101"/>
      <c r="L186" s="20" t="s">
        <v>16</v>
      </c>
      <c r="M186" s="102"/>
      <c r="N186" s="81">
        <f>ROUND(K186*M186*10.76,2)</f>
        <v>0</v>
      </c>
      <c r="O186" s="18">
        <v>0.3</v>
      </c>
      <c r="P186" s="18">
        <f>$P$6*2/3</f>
        <v>13.199999999999998</v>
      </c>
      <c r="Q186" s="107">
        <v>1</v>
      </c>
      <c r="R186" s="46">
        <f t="shared" si="29"/>
        <v>0</v>
      </c>
      <c r="S186" s="52"/>
    </row>
    <row r="187" spans="9:19" ht="12.75">
      <c r="I187" s="34" t="s">
        <v>31</v>
      </c>
      <c r="J187" s="21"/>
      <c r="K187" s="101">
        <v>1</v>
      </c>
      <c r="L187" s="20" t="s">
        <v>16</v>
      </c>
      <c r="M187" s="102">
        <v>1.5</v>
      </c>
      <c r="N187" s="81">
        <f>ROUND(K187*M187*10.76,2)</f>
        <v>16.14</v>
      </c>
      <c r="O187" s="18">
        <v>0.3</v>
      </c>
      <c r="P187" s="18">
        <f>$D$39-$G$29</f>
        <v>19.799999999999997</v>
      </c>
      <c r="Q187" s="107">
        <v>1</v>
      </c>
      <c r="R187" s="46">
        <f t="shared" si="29"/>
        <v>96</v>
      </c>
      <c r="S187" s="52"/>
    </row>
    <row r="188" spans="9:19" ht="13.5" thickBot="1">
      <c r="I188" s="103">
        <v>10</v>
      </c>
      <c r="J188" s="11" t="s">
        <v>40</v>
      </c>
      <c r="K188" s="24"/>
      <c r="L188" s="25"/>
      <c r="M188" s="26"/>
      <c r="N188" s="27"/>
      <c r="O188" s="28"/>
      <c r="P188" s="29"/>
      <c r="Q188" s="29"/>
      <c r="R188" s="47">
        <f>ROUND(SUM(R182:R187)*(I188/100),0)</f>
        <v>37</v>
      </c>
      <c r="S188" s="52"/>
    </row>
    <row r="189" spans="9:19" ht="13.5" thickBot="1">
      <c r="I189" t="s">
        <v>46</v>
      </c>
      <c r="P189" s="4"/>
      <c r="R189" s="45">
        <f>SUM(R182:R188)</f>
        <v>411</v>
      </c>
      <c r="S189" s="52"/>
    </row>
    <row r="190" ht="13.5" thickBot="1">
      <c r="I190" s="93" t="s">
        <v>0</v>
      </c>
    </row>
    <row r="191" spans="9:19" ht="13.5" thickBot="1">
      <c r="I191" s="64" t="s">
        <v>50</v>
      </c>
      <c r="J191" s="65"/>
      <c r="K191" s="65"/>
      <c r="L191" s="65"/>
      <c r="M191" s="65"/>
      <c r="N191" s="65"/>
      <c r="O191" s="65"/>
      <c r="P191" s="65"/>
      <c r="Q191" s="65"/>
      <c r="R191" s="75" t="s">
        <v>4</v>
      </c>
      <c r="S191" s="50"/>
    </row>
    <row r="192" spans="9:19" ht="13.5" thickBot="1">
      <c r="I192" s="69" t="s">
        <v>5</v>
      </c>
      <c r="J192" s="70"/>
      <c r="K192" s="71" t="s">
        <v>6</v>
      </c>
      <c r="L192" s="70"/>
      <c r="M192" s="70"/>
      <c r="N192" s="72" t="s">
        <v>7</v>
      </c>
      <c r="O192" s="73" t="s">
        <v>8</v>
      </c>
      <c r="P192" s="72" t="s">
        <v>9</v>
      </c>
      <c r="Q192" s="73" t="s">
        <v>10</v>
      </c>
      <c r="R192" s="74" t="s">
        <v>11</v>
      </c>
      <c r="S192" s="50"/>
    </row>
    <row r="193" spans="9:19" ht="12.75">
      <c r="I193" s="104" t="s">
        <v>108</v>
      </c>
      <c r="J193" s="4"/>
      <c r="K193" s="101"/>
      <c r="L193" s="20" t="s">
        <v>16</v>
      </c>
      <c r="M193" s="102"/>
      <c r="N193" s="18">
        <f aca="true" t="shared" si="30" ref="N193:N198">ROUND(K193*M193*10.76,2)</f>
        <v>0</v>
      </c>
      <c r="O193" s="43">
        <v>0.5</v>
      </c>
      <c r="P193" s="106"/>
      <c r="Q193" s="107">
        <v>1</v>
      </c>
      <c r="R193" s="46">
        <f aca="true" t="shared" si="31" ref="R193:R198">ROUND(N193*O193*P193*Q193,0)</f>
        <v>0</v>
      </c>
      <c r="S193" s="52"/>
    </row>
    <row r="194" spans="9:19" ht="12.75">
      <c r="I194" s="105" t="s">
        <v>54</v>
      </c>
      <c r="J194" s="21"/>
      <c r="K194" s="101"/>
      <c r="L194" s="20" t="s">
        <v>16</v>
      </c>
      <c r="M194" s="102"/>
      <c r="N194" s="18">
        <f t="shared" si="30"/>
        <v>0</v>
      </c>
      <c r="O194" s="18">
        <v>0.5</v>
      </c>
      <c r="P194" s="106"/>
      <c r="Q194" s="107">
        <v>1</v>
      </c>
      <c r="R194" s="46">
        <f t="shared" si="31"/>
        <v>0</v>
      </c>
      <c r="S194" s="52"/>
    </row>
    <row r="195" spans="9:19" ht="12.75">
      <c r="I195" s="105" t="s">
        <v>55</v>
      </c>
      <c r="J195" s="21"/>
      <c r="K195" s="101"/>
      <c r="L195" s="20" t="s">
        <v>16</v>
      </c>
      <c r="M195" s="102"/>
      <c r="N195" s="18">
        <f t="shared" si="30"/>
        <v>0</v>
      </c>
      <c r="O195" s="18">
        <v>1.1</v>
      </c>
      <c r="P195" s="106"/>
      <c r="Q195" s="107">
        <v>1</v>
      </c>
      <c r="R195" s="46">
        <f t="shared" si="31"/>
        <v>0</v>
      </c>
      <c r="S195" s="52"/>
    </row>
    <row r="196" spans="9:19" ht="12.75">
      <c r="I196" s="105" t="s">
        <v>55</v>
      </c>
      <c r="J196" s="95"/>
      <c r="K196" s="101"/>
      <c r="L196" s="20" t="s">
        <v>16</v>
      </c>
      <c r="M196" s="102"/>
      <c r="N196" s="18">
        <f t="shared" si="30"/>
        <v>0</v>
      </c>
      <c r="O196" s="18">
        <v>1.1</v>
      </c>
      <c r="P196" s="106"/>
      <c r="Q196" s="107">
        <v>1</v>
      </c>
      <c r="R196" s="46">
        <f t="shared" si="31"/>
        <v>0</v>
      </c>
      <c r="S196" s="52"/>
    </row>
    <row r="197" spans="9:19" ht="12.75">
      <c r="I197" s="34" t="s">
        <v>31</v>
      </c>
      <c r="J197" s="21"/>
      <c r="K197" s="101">
        <v>1</v>
      </c>
      <c r="L197" s="20" t="s">
        <v>16</v>
      </c>
      <c r="M197" s="102">
        <v>1.5</v>
      </c>
      <c r="N197" s="18">
        <f t="shared" si="30"/>
        <v>16.14</v>
      </c>
      <c r="O197" s="18">
        <v>0.3</v>
      </c>
      <c r="P197" s="106">
        <v>42</v>
      </c>
      <c r="Q197" s="107">
        <v>1</v>
      </c>
      <c r="R197" s="46">
        <f t="shared" si="31"/>
        <v>203</v>
      </c>
      <c r="S197" s="52"/>
    </row>
    <row r="198" spans="9:19" ht="12.75">
      <c r="I198" s="34" t="s">
        <v>59</v>
      </c>
      <c r="J198" s="21"/>
      <c r="K198" s="101"/>
      <c r="L198" s="20" t="s">
        <v>16</v>
      </c>
      <c r="M198" s="102"/>
      <c r="N198" s="18">
        <f t="shared" si="30"/>
        <v>0</v>
      </c>
      <c r="O198" s="18">
        <v>0.6</v>
      </c>
      <c r="P198" s="106"/>
      <c r="Q198" s="107">
        <v>1</v>
      </c>
      <c r="R198" s="46">
        <f t="shared" si="31"/>
        <v>0</v>
      </c>
      <c r="S198" s="52"/>
    </row>
    <row r="199" spans="9:19" ht="13.5" thickBot="1">
      <c r="I199" s="103">
        <v>10</v>
      </c>
      <c r="J199" s="11" t="s">
        <v>40</v>
      </c>
      <c r="K199" s="24"/>
      <c r="L199" s="25"/>
      <c r="M199" s="26"/>
      <c r="N199" s="27"/>
      <c r="O199" s="28"/>
      <c r="P199" s="29"/>
      <c r="Q199" s="29"/>
      <c r="R199" s="46">
        <f>ROUND(SUM(R193:R198)*(I199/100),0)</f>
        <v>20</v>
      </c>
      <c r="S199" s="52"/>
    </row>
    <row r="200" spans="9:19" ht="13.5" thickBot="1">
      <c r="I200" t="s">
        <v>46</v>
      </c>
      <c r="P200" s="4"/>
      <c r="R200" s="45">
        <f>SUM(R193:R199)</f>
        <v>223</v>
      </c>
      <c r="S200" s="52"/>
    </row>
    <row r="201" ht="13.5" thickBot="1">
      <c r="I201" s="93" t="s">
        <v>0</v>
      </c>
    </row>
    <row r="202" spans="9:19" ht="13.5" thickBot="1">
      <c r="I202" s="64" t="s">
        <v>66</v>
      </c>
      <c r="J202" s="65"/>
      <c r="K202" s="65"/>
      <c r="L202" s="65"/>
      <c r="M202" s="65"/>
      <c r="N202" s="65"/>
      <c r="O202" s="65"/>
      <c r="P202" s="65"/>
      <c r="Q202" s="82" t="s">
        <v>67</v>
      </c>
      <c r="R202" s="83" t="s">
        <v>11</v>
      </c>
      <c r="S202" s="50"/>
    </row>
    <row r="203" spans="9:19" ht="12.75">
      <c r="I203" s="30" t="s">
        <v>68</v>
      </c>
      <c r="J203" s="95">
        <v>1</v>
      </c>
      <c r="K203" s="21" t="s">
        <v>69</v>
      </c>
      <c r="L203" s="21"/>
      <c r="M203" s="21"/>
      <c r="N203" s="95">
        <v>250</v>
      </c>
      <c r="O203" s="20" t="s">
        <v>26</v>
      </c>
      <c r="P203" s="21"/>
      <c r="Q203" s="44">
        <f>ROUND(J203*N203,0)</f>
        <v>250</v>
      </c>
      <c r="R203" s="23" t="s">
        <v>70</v>
      </c>
      <c r="S203" s="51"/>
    </row>
    <row r="204" spans="9:19" ht="12.75">
      <c r="I204" s="30" t="s">
        <v>68</v>
      </c>
      <c r="J204" s="95"/>
      <c r="K204" s="21" t="s">
        <v>71</v>
      </c>
      <c r="L204" s="21"/>
      <c r="M204" s="21"/>
      <c r="N204" s="95"/>
      <c r="O204" s="20" t="s">
        <v>26</v>
      </c>
      <c r="P204" s="21"/>
      <c r="Q204" s="44">
        <f>ROUND(J204*N204,0)</f>
        <v>0</v>
      </c>
      <c r="R204" s="23" t="s">
        <v>70</v>
      </c>
      <c r="S204" s="51"/>
    </row>
    <row r="205" spans="9:19" ht="13.5" thickBot="1">
      <c r="I205" s="31" t="s">
        <v>74</v>
      </c>
      <c r="J205" s="32">
        <f>J203+J204</f>
        <v>1</v>
      </c>
      <c r="K205" s="32" t="s">
        <v>75</v>
      </c>
      <c r="L205" s="32"/>
      <c r="M205" s="32"/>
      <c r="N205" s="108">
        <v>200</v>
      </c>
      <c r="O205" s="25" t="s">
        <v>26</v>
      </c>
      <c r="P205" s="32"/>
      <c r="Q205" s="19" t="s">
        <v>70</v>
      </c>
      <c r="R205" s="47">
        <f>ROUND(J205*N205,0)</f>
        <v>200</v>
      </c>
      <c r="S205" s="52"/>
    </row>
    <row r="206" spans="9:19" ht="13.5" thickBot="1">
      <c r="I206" t="s">
        <v>77</v>
      </c>
      <c r="Q206" s="45">
        <f>SUM(Q203:Q204)</f>
        <v>250</v>
      </c>
      <c r="R206" s="45">
        <f>R205</f>
        <v>200</v>
      </c>
      <c r="S206" s="52"/>
    </row>
    <row r="207" ht="13.5" thickBot="1">
      <c r="I207" s="93" t="s">
        <v>0</v>
      </c>
    </row>
    <row r="208" spans="9:19" ht="13.5" thickBot="1">
      <c r="I208" s="64" t="s">
        <v>80</v>
      </c>
      <c r="J208" s="65"/>
      <c r="K208" s="65"/>
      <c r="L208" s="65"/>
      <c r="M208" s="65"/>
      <c r="N208" s="65"/>
      <c r="O208" s="65"/>
      <c r="P208" s="65"/>
      <c r="Q208" s="82" t="s">
        <v>67</v>
      </c>
      <c r="R208" s="83" t="s">
        <v>11</v>
      </c>
      <c r="S208" s="50"/>
    </row>
    <row r="209" spans="9:19" ht="12.75">
      <c r="I209" s="34" t="s">
        <v>83</v>
      </c>
      <c r="J209" s="21"/>
      <c r="K209" s="95">
        <v>100</v>
      </c>
      <c r="L209" s="21" t="s">
        <v>84</v>
      </c>
      <c r="M209" s="21"/>
      <c r="N209" s="21"/>
      <c r="O209" s="20" t="s">
        <v>26</v>
      </c>
      <c r="P209" s="22"/>
      <c r="Q209" s="19" t="s">
        <v>70</v>
      </c>
      <c r="R209" s="46">
        <f>ROUND(K209*3.41,0)</f>
        <v>341</v>
      </c>
      <c r="S209" s="52"/>
    </row>
    <row r="210" spans="9:19" ht="12.75">
      <c r="I210" s="34" t="s">
        <v>86</v>
      </c>
      <c r="J210" s="21"/>
      <c r="K210" s="21"/>
      <c r="L210" s="21"/>
      <c r="M210" s="95"/>
      <c r="N210" s="21" t="s">
        <v>87</v>
      </c>
      <c r="O210" s="20" t="s">
        <v>26</v>
      </c>
      <c r="P210" s="22"/>
      <c r="Q210" s="19" t="s">
        <v>70</v>
      </c>
      <c r="R210" s="46">
        <f>ROUND(M210*3600,0)</f>
        <v>0</v>
      </c>
      <c r="S210" s="52"/>
    </row>
    <row r="211" spans="9:19" ht="12.75">
      <c r="I211" s="34" t="s">
        <v>90</v>
      </c>
      <c r="J211" s="21"/>
      <c r="K211" s="21"/>
      <c r="L211" s="21"/>
      <c r="M211" s="95"/>
      <c r="N211" s="21" t="s">
        <v>87</v>
      </c>
      <c r="O211" s="20" t="s">
        <v>26</v>
      </c>
      <c r="P211" s="22"/>
      <c r="Q211" s="19" t="s">
        <v>70</v>
      </c>
      <c r="R211" s="46">
        <f>ROUND(M211*3600,0)</f>
        <v>0</v>
      </c>
      <c r="S211" s="52"/>
    </row>
    <row r="212" spans="9:19" ht="12.75">
      <c r="I212" s="34" t="s">
        <v>92</v>
      </c>
      <c r="J212" s="21"/>
      <c r="K212" s="95">
        <v>1000</v>
      </c>
      <c r="L212" s="21" t="s">
        <v>84</v>
      </c>
      <c r="M212" s="21"/>
      <c r="N212" s="21"/>
      <c r="O212" s="20" t="s">
        <v>26</v>
      </c>
      <c r="P212" s="22"/>
      <c r="Q212" s="19" t="s">
        <v>70</v>
      </c>
      <c r="R212" s="46">
        <f>ROUND(K212*3.41,0)</f>
        <v>3410</v>
      </c>
      <c r="S212" s="52"/>
    </row>
    <row r="213" spans="9:19" ht="13.5" thickBot="1">
      <c r="I213" s="35" t="s">
        <v>121</v>
      </c>
      <c r="J213" s="32"/>
      <c r="K213" s="145">
        <v>0.1</v>
      </c>
      <c r="L213" s="108"/>
      <c r="M213" s="108"/>
      <c r="N213" s="108"/>
      <c r="O213" s="108"/>
      <c r="P213" s="108"/>
      <c r="Q213" s="109"/>
      <c r="R213" s="110">
        <f>(R212+R209)*K213</f>
        <v>375.1</v>
      </c>
      <c r="S213" s="52"/>
    </row>
    <row r="214" spans="9:19" ht="13.5" thickBot="1">
      <c r="I214" t="s">
        <v>77</v>
      </c>
      <c r="Q214" s="45">
        <f>ROUND(Q213,0)</f>
        <v>0</v>
      </c>
      <c r="R214" s="45">
        <f>ROUND(SUM(R209:R213),0)</f>
        <v>4126</v>
      </c>
      <c r="S214" s="52"/>
    </row>
    <row r="215" ht="13.5" thickBot="1">
      <c r="I215" s="93" t="s">
        <v>0</v>
      </c>
    </row>
    <row r="216" spans="9:17" ht="13.5" thickBot="1">
      <c r="I216" s="36" t="s">
        <v>98</v>
      </c>
      <c r="J216" s="15"/>
      <c r="K216" s="15"/>
      <c r="L216" s="15"/>
      <c r="M216" s="15"/>
      <c r="N216" s="15"/>
      <c r="O216" s="15"/>
      <c r="P216" s="15"/>
      <c r="Q216" s="45">
        <f>Q206+Q214</f>
        <v>250</v>
      </c>
    </row>
    <row r="217" spans="9:17" ht="13.5" thickBot="1">
      <c r="I217" s="36" t="s">
        <v>100</v>
      </c>
      <c r="J217" s="15"/>
      <c r="K217" s="15"/>
      <c r="L217" s="15"/>
      <c r="M217" s="15"/>
      <c r="N217" s="15"/>
      <c r="O217" s="15"/>
      <c r="P217" s="15"/>
      <c r="Q217" s="45">
        <f>R189+R200+R206+R214</f>
        <v>4960</v>
      </c>
    </row>
    <row r="218" ht="13.5" thickBot="1">
      <c r="I218" s="93" t="s">
        <v>0</v>
      </c>
    </row>
    <row r="219" spans="9:14" ht="13.5" thickBot="1">
      <c r="I219" s="64" t="s">
        <v>104</v>
      </c>
      <c r="J219" s="65"/>
      <c r="K219" s="65"/>
      <c r="L219" s="65"/>
      <c r="M219" s="65"/>
      <c r="N219" s="66"/>
    </row>
    <row r="220" spans="9:18" ht="13.5" thickBot="1">
      <c r="I220" s="36">
        <f>J205</f>
        <v>1</v>
      </c>
      <c r="J220" s="15" t="s">
        <v>106</v>
      </c>
      <c r="K220" s="111">
        <v>15</v>
      </c>
      <c r="L220" s="33" t="s">
        <v>26</v>
      </c>
      <c r="M220" s="36">
        <f>ROUND(I220*K220,0)</f>
        <v>15</v>
      </c>
      <c r="N220" s="16" t="s">
        <v>36</v>
      </c>
      <c r="O220" s="93" t="s">
        <v>0</v>
      </c>
      <c r="P220" s="93" t="s">
        <v>0</v>
      </c>
      <c r="Q220" s="93" t="s">
        <v>0</v>
      </c>
      <c r="R220" s="93" t="s">
        <v>0</v>
      </c>
    </row>
    <row r="221" spans="9:19" ht="13.5" thickBot="1">
      <c r="I221" s="117" t="s">
        <v>0</v>
      </c>
      <c r="J221" s="15" t="s">
        <v>1</v>
      </c>
      <c r="K221" s="99">
        <v>6</v>
      </c>
      <c r="L221" s="15" t="s">
        <v>2</v>
      </c>
      <c r="M221" s="100"/>
      <c r="N221" s="37"/>
      <c r="O221" s="37"/>
      <c r="P221" s="37"/>
      <c r="Q221" s="37"/>
      <c r="R221" s="38"/>
      <c r="S221" s="49"/>
    </row>
    <row r="222" ht="13.5" thickBot="1">
      <c r="I222" s="93" t="s">
        <v>0</v>
      </c>
    </row>
    <row r="223" spans="9:19" ht="13.5" thickBot="1">
      <c r="I223" s="64" t="s">
        <v>3</v>
      </c>
      <c r="J223" s="65"/>
      <c r="K223" s="65"/>
      <c r="L223" s="65"/>
      <c r="M223" s="65"/>
      <c r="N223" s="65"/>
      <c r="O223" s="65"/>
      <c r="P223" s="65"/>
      <c r="Q223" s="65"/>
      <c r="R223" s="75" t="s">
        <v>4</v>
      </c>
      <c r="S223" s="50"/>
    </row>
    <row r="224" spans="9:19" ht="13.5" thickBot="1">
      <c r="I224" s="69" t="s">
        <v>5</v>
      </c>
      <c r="J224" s="70"/>
      <c r="K224" s="71" t="s">
        <v>6</v>
      </c>
      <c r="L224" s="70"/>
      <c r="M224" s="70"/>
      <c r="N224" s="72" t="s">
        <v>7</v>
      </c>
      <c r="O224" s="73" t="s">
        <v>8</v>
      </c>
      <c r="P224" s="72" t="s">
        <v>9</v>
      </c>
      <c r="Q224" s="73" t="s">
        <v>10</v>
      </c>
      <c r="R224" s="74" t="s">
        <v>11</v>
      </c>
      <c r="S224" s="50"/>
    </row>
    <row r="225" spans="9:19" ht="12.75">
      <c r="I225" s="8" t="s">
        <v>15</v>
      </c>
      <c r="J225" s="4"/>
      <c r="K225" s="101"/>
      <c r="L225" s="20" t="s">
        <v>16</v>
      </c>
      <c r="M225" s="102"/>
      <c r="N225" s="81">
        <f>ROUND(K225*M225*10.76,2)</f>
        <v>0</v>
      </c>
      <c r="O225" s="19" t="s">
        <v>17</v>
      </c>
      <c r="P225" s="19" t="s">
        <v>17</v>
      </c>
      <c r="Q225" s="19" t="s">
        <v>17</v>
      </c>
      <c r="R225" s="23" t="s">
        <v>17</v>
      </c>
      <c r="S225" s="51"/>
    </row>
    <row r="226" spans="9:19" ht="12.75">
      <c r="I226" s="34" t="s">
        <v>18</v>
      </c>
      <c r="J226" s="21"/>
      <c r="K226" s="101"/>
      <c r="L226" s="20" t="s">
        <v>16</v>
      </c>
      <c r="M226" s="102"/>
      <c r="N226" s="81">
        <f>ROUND(K226*M226*10.76,2)</f>
        <v>0</v>
      </c>
      <c r="O226" s="18">
        <v>1.1</v>
      </c>
      <c r="P226" s="18">
        <f>$D$39-$G$29</f>
        <v>19.799999999999997</v>
      </c>
      <c r="Q226" s="107">
        <v>1</v>
      </c>
      <c r="R226" s="46">
        <f aca="true" t="shared" si="32" ref="R226:R231">ROUND(N226*O226*P226*Q226,0)</f>
        <v>0</v>
      </c>
      <c r="S226" s="52"/>
    </row>
    <row r="227" spans="9:19" ht="12.75">
      <c r="I227" s="68" t="s">
        <v>19</v>
      </c>
      <c r="J227" s="21"/>
      <c r="K227" s="41" t="s">
        <v>20</v>
      </c>
      <c r="L227" s="20" t="s">
        <v>16</v>
      </c>
      <c r="M227" s="42" t="s">
        <v>20</v>
      </c>
      <c r="N227" s="18">
        <f>N225-N226</f>
        <v>0</v>
      </c>
      <c r="O227" s="18">
        <v>0.5</v>
      </c>
      <c r="P227" s="18">
        <f>$D$39-$G$29</f>
        <v>19.799999999999997</v>
      </c>
      <c r="Q227" s="107">
        <v>1</v>
      </c>
      <c r="R227" s="46">
        <f t="shared" si="32"/>
        <v>0</v>
      </c>
      <c r="S227" s="52"/>
    </row>
    <row r="228" spans="9:19" ht="12.75">
      <c r="I228" s="34" t="s">
        <v>23</v>
      </c>
      <c r="J228" s="21"/>
      <c r="K228" s="101">
        <v>6</v>
      </c>
      <c r="L228" s="20" t="s">
        <v>16</v>
      </c>
      <c r="M228" s="102">
        <v>2.8</v>
      </c>
      <c r="N228" s="81">
        <f>ROUND(K228*M228*10.76,2)</f>
        <v>180.77</v>
      </c>
      <c r="O228" s="18">
        <v>0.5</v>
      </c>
      <c r="P228" s="18">
        <f>$P$6*2/3</f>
        <v>13.199999999999998</v>
      </c>
      <c r="Q228" s="107">
        <v>0.7</v>
      </c>
      <c r="R228" s="46">
        <f t="shared" si="32"/>
        <v>835</v>
      </c>
      <c r="S228" s="52"/>
    </row>
    <row r="229" spans="9:19" ht="12.75">
      <c r="I229" s="34" t="s">
        <v>27</v>
      </c>
      <c r="J229" s="21"/>
      <c r="K229" s="101"/>
      <c r="L229" s="20" t="s">
        <v>16</v>
      </c>
      <c r="M229" s="102"/>
      <c r="N229" s="81">
        <f>ROUND(K229*M229*10.76,2)</f>
        <v>0</v>
      </c>
      <c r="O229" s="18">
        <v>1.1</v>
      </c>
      <c r="P229" s="18">
        <f>$P$6*2/3</f>
        <v>13.199999999999998</v>
      </c>
      <c r="Q229" s="107">
        <v>1</v>
      </c>
      <c r="R229" s="46">
        <f t="shared" si="32"/>
        <v>0</v>
      </c>
      <c r="S229" s="52"/>
    </row>
    <row r="230" spans="9:19" ht="12.75">
      <c r="I230" s="34" t="s">
        <v>29</v>
      </c>
      <c r="J230" s="21"/>
      <c r="K230" s="101"/>
      <c r="L230" s="20" t="s">
        <v>16</v>
      </c>
      <c r="M230" s="102"/>
      <c r="N230" s="81">
        <f>ROUND(K230*M230*10.76,2)</f>
        <v>0</v>
      </c>
      <c r="O230" s="18">
        <v>0.3</v>
      </c>
      <c r="P230" s="18">
        <f>$P$6*2/3</f>
        <v>13.199999999999998</v>
      </c>
      <c r="Q230" s="107">
        <v>1</v>
      </c>
      <c r="R230" s="46">
        <f t="shared" si="32"/>
        <v>0</v>
      </c>
      <c r="S230" s="52"/>
    </row>
    <row r="231" spans="9:19" ht="12.75">
      <c r="I231" s="34" t="s">
        <v>31</v>
      </c>
      <c r="J231" s="21"/>
      <c r="K231" s="101"/>
      <c r="L231" s="20" t="s">
        <v>16</v>
      </c>
      <c r="M231" s="102"/>
      <c r="N231" s="81">
        <f>ROUND(K231*M231*10.76,2)</f>
        <v>0</v>
      </c>
      <c r="O231" s="18">
        <v>0.3</v>
      </c>
      <c r="P231" s="18">
        <f>$P$6*2/3</f>
        <v>13.199999999999998</v>
      </c>
      <c r="Q231" s="107">
        <v>0.68</v>
      </c>
      <c r="R231" s="46">
        <f t="shared" si="32"/>
        <v>0</v>
      </c>
      <c r="S231" s="52"/>
    </row>
    <row r="232" spans="9:19" ht="13.5" thickBot="1">
      <c r="I232" s="103">
        <v>10</v>
      </c>
      <c r="J232" s="11" t="s">
        <v>40</v>
      </c>
      <c r="K232" s="24"/>
      <c r="L232" s="25"/>
      <c r="M232" s="26"/>
      <c r="N232" s="27"/>
      <c r="O232" s="28"/>
      <c r="P232" s="29"/>
      <c r="Q232" s="29"/>
      <c r="R232" s="47">
        <f>ROUND(SUM(R226:R231)*(I232/100),0)</f>
        <v>84</v>
      </c>
      <c r="S232" s="52"/>
    </row>
    <row r="233" spans="9:19" ht="13.5" thickBot="1">
      <c r="I233" t="s">
        <v>46</v>
      </c>
      <c r="P233" s="4"/>
      <c r="R233" s="45">
        <f>SUM(R226:R232)</f>
        <v>919</v>
      </c>
      <c r="S233" s="52"/>
    </row>
    <row r="234" ht="13.5" thickBot="1">
      <c r="I234" s="93" t="s">
        <v>0</v>
      </c>
    </row>
    <row r="235" spans="9:19" ht="13.5" thickBot="1">
      <c r="I235" s="64" t="s">
        <v>50</v>
      </c>
      <c r="J235" s="65"/>
      <c r="K235" s="65"/>
      <c r="L235" s="65"/>
      <c r="M235" s="65"/>
      <c r="N235" s="65"/>
      <c r="O235" s="65"/>
      <c r="P235" s="65"/>
      <c r="Q235" s="65"/>
      <c r="R235" s="75" t="s">
        <v>4</v>
      </c>
      <c r="S235" s="50"/>
    </row>
    <row r="236" spans="9:19" ht="13.5" thickBot="1">
      <c r="I236" s="69" t="s">
        <v>5</v>
      </c>
      <c r="J236" s="70"/>
      <c r="K236" s="71" t="s">
        <v>6</v>
      </c>
      <c r="L236" s="70"/>
      <c r="M236" s="70"/>
      <c r="N236" s="72" t="s">
        <v>7</v>
      </c>
      <c r="O236" s="73" t="s">
        <v>8</v>
      </c>
      <c r="P236" s="72" t="s">
        <v>9</v>
      </c>
      <c r="Q236" s="73" t="s">
        <v>10</v>
      </c>
      <c r="R236" s="74" t="s">
        <v>11</v>
      </c>
      <c r="S236" s="50"/>
    </row>
    <row r="237" spans="9:19" ht="12.75">
      <c r="I237" s="104" t="s">
        <v>109</v>
      </c>
      <c r="J237" s="4"/>
      <c r="K237" s="101"/>
      <c r="L237" s="20" t="s">
        <v>16</v>
      </c>
      <c r="M237" s="102"/>
      <c r="N237" s="18">
        <v>39</v>
      </c>
      <c r="O237" s="43">
        <v>0.5</v>
      </c>
      <c r="P237" s="106"/>
      <c r="Q237" s="107">
        <v>1</v>
      </c>
      <c r="R237" s="46">
        <f aca="true" t="shared" si="33" ref="R237:R242">ROUND(N237*O237*P237*Q237,0)</f>
        <v>0</v>
      </c>
      <c r="S237" s="52"/>
    </row>
    <row r="238" spans="9:19" ht="12.75">
      <c r="I238" s="105" t="s">
        <v>54</v>
      </c>
      <c r="J238" s="21"/>
      <c r="K238" s="101"/>
      <c r="L238" s="20" t="s">
        <v>16</v>
      </c>
      <c r="M238" s="102"/>
      <c r="N238" s="18">
        <f>ROUND(K238*M238*10.76,2)</f>
        <v>0</v>
      </c>
      <c r="O238" s="18">
        <v>0.5</v>
      </c>
      <c r="P238" s="106"/>
      <c r="Q238" s="107">
        <v>1</v>
      </c>
      <c r="R238" s="46">
        <f t="shared" si="33"/>
        <v>0</v>
      </c>
      <c r="S238" s="52"/>
    </row>
    <row r="239" spans="9:19" ht="12.75">
      <c r="I239" s="105" t="s">
        <v>110</v>
      </c>
      <c r="J239" s="21"/>
      <c r="K239" s="101"/>
      <c r="L239" s="20" t="s">
        <v>16</v>
      </c>
      <c r="M239" s="102"/>
      <c r="N239" s="18">
        <f>ROUND(K239*M239*10.76,2)</f>
        <v>0</v>
      </c>
      <c r="O239" s="18">
        <v>1.1</v>
      </c>
      <c r="P239" s="106"/>
      <c r="Q239" s="107">
        <v>1</v>
      </c>
      <c r="R239" s="46">
        <f t="shared" si="33"/>
        <v>0</v>
      </c>
      <c r="S239" s="52"/>
    </row>
    <row r="240" spans="9:19" ht="12.75">
      <c r="I240" s="105" t="s">
        <v>55</v>
      </c>
      <c r="J240" s="95"/>
      <c r="K240" s="101"/>
      <c r="L240" s="20" t="s">
        <v>16</v>
      </c>
      <c r="M240" s="102"/>
      <c r="N240" s="18">
        <f>ROUND(K240*M240*10.76,2)</f>
        <v>0</v>
      </c>
      <c r="O240" s="18">
        <v>1.1</v>
      </c>
      <c r="P240" s="106"/>
      <c r="Q240" s="107">
        <v>1</v>
      </c>
      <c r="R240" s="46">
        <f t="shared" si="33"/>
        <v>0</v>
      </c>
      <c r="S240" s="52"/>
    </row>
    <row r="241" spans="9:19" ht="12.75">
      <c r="I241" s="34" t="s">
        <v>31</v>
      </c>
      <c r="J241" s="21"/>
      <c r="K241" s="101"/>
      <c r="L241" s="20" t="s">
        <v>16</v>
      </c>
      <c r="M241" s="102"/>
      <c r="N241" s="18">
        <f>ROUND(K241*M241*10.76,2)</f>
        <v>0</v>
      </c>
      <c r="O241" s="18">
        <v>0.3</v>
      </c>
      <c r="P241" s="106"/>
      <c r="Q241" s="107">
        <v>1</v>
      </c>
      <c r="R241" s="46">
        <f t="shared" si="33"/>
        <v>0</v>
      </c>
      <c r="S241" s="52"/>
    </row>
    <row r="242" spans="9:19" ht="12.75">
      <c r="I242" s="34" t="s">
        <v>59</v>
      </c>
      <c r="J242" s="21"/>
      <c r="K242" s="101"/>
      <c r="L242" s="20" t="s">
        <v>16</v>
      </c>
      <c r="M242" s="102"/>
      <c r="N242" s="18">
        <f>ROUND(K242*M242*10.76,2)</f>
        <v>0</v>
      </c>
      <c r="O242" s="18">
        <v>0.6</v>
      </c>
      <c r="P242" s="106"/>
      <c r="Q242" s="107">
        <v>1</v>
      </c>
      <c r="R242" s="46">
        <f t="shared" si="33"/>
        <v>0</v>
      </c>
      <c r="S242" s="52"/>
    </row>
    <row r="243" spans="9:19" ht="13.5" thickBot="1">
      <c r="I243" s="103">
        <v>10</v>
      </c>
      <c r="J243" s="11" t="s">
        <v>40</v>
      </c>
      <c r="K243" s="24"/>
      <c r="L243" s="25"/>
      <c r="M243" s="26"/>
      <c r="N243" s="27"/>
      <c r="O243" s="28"/>
      <c r="P243" s="29"/>
      <c r="Q243" s="29"/>
      <c r="R243" s="46">
        <f>ROUND(SUM(R237:R242)*(I243/100),0)</f>
        <v>0</v>
      </c>
      <c r="S243" s="52"/>
    </row>
    <row r="244" spans="9:19" ht="13.5" thickBot="1">
      <c r="I244" t="s">
        <v>46</v>
      </c>
      <c r="P244" s="4"/>
      <c r="R244" s="45">
        <f>SUM(R237:R243)</f>
        <v>0</v>
      </c>
      <c r="S244" s="52"/>
    </row>
    <row r="245" ht="13.5" thickBot="1">
      <c r="I245" s="93" t="s">
        <v>0</v>
      </c>
    </row>
    <row r="246" spans="9:19" ht="13.5" thickBot="1">
      <c r="I246" s="64" t="s">
        <v>66</v>
      </c>
      <c r="J246" s="65"/>
      <c r="K246" s="65"/>
      <c r="L246" s="65"/>
      <c r="M246" s="65"/>
      <c r="N246" s="65"/>
      <c r="O246" s="65"/>
      <c r="P246" s="65"/>
      <c r="Q246" s="82" t="s">
        <v>67</v>
      </c>
      <c r="R246" s="83" t="s">
        <v>11</v>
      </c>
      <c r="S246" s="50"/>
    </row>
    <row r="247" spans="9:19" ht="12.75">
      <c r="I247" s="30" t="s">
        <v>68</v>
      </c>
      <c r="J247" s="95">
        <v>7</v>
      </c>
      <c r="K247" s="21" t="s">
        <v>69</v>
      </c>
      <c r="L247" s="21"/>
      <c r="M247" s="21"/>
      <c r="N247" s="95">
        <v>250</v>
      </c>
      <c r="O247" s="20" t="s">
        <v>26</v>
      </c>
      <c r="P247" s="21"/>
      <c r="Q247" s="44">
        <f>ROUND(J247*N247,0)</f>
        <v>1750</v>
      </c>
      <c r="R247" s="23" t="s">
        <v>70</v>
      </c>
      <c r="S247" s="51"/>
    </row>
    <row r="248" spans="9:19" ht="12.75">
      <c r="I248" s="30" t="s">
        <v>68</v>
      </c>
      <c r="J248" s="95"/>
      <c r="K248" s="21" t="s">
        <v>71</v>
      </c>
      <c r="L248" s="21"/>
      <c r="M248" s="21"/>
      <c r="N248" s="95"/>
      <c r="O248" s="20" t="s">
        <v>26</v>
      </c>
      <c r="P248" s="21"/>
      <c r="Q248" s="44">
        <f>ROUND(J248*N248,0)</f>
        <v>0</v>
      </c>
      <c r="R248" s="23" t="s">
        <v>70</v>
      </c>
      <c r="S248" s="51"/>
    </row>
    <row r="249" spans="9:19" ht="13.5" thickBot="1">
      <c r="I249" s="31" t="s">
        <v>74</v>
      </c>
      <c r="J249" s="32">
        <f>J247+J248</f>
        <v>7</v>
      </c>
      <c r="K249" s="32" t="s">
        <v>75</v>
      </c>
      <c r="L249" s="32"/>
      <c r="M249" s="32"/>
      <c r="N249" s="108">
        <v>200</v>
      </c>
      <c r="O249" s="25" t="s">
        <v>26</v>
      </c>
      <c r="P249" s="32"/>
      <c r="Q249" s="19" t="s">
        <v>70</v>
      </c>
      <c r="R249" s="47">
        <f>ROUND(J249*N249,0)</f>
        <v>1400</v>
      </c>
      <c r="S249" s="52"/>
    </row>
    <row r="250" spans="9:19" ht="13.5" thickBot="1">
      <c r="I250" t="s">
        <v>77</v>
      </c>
      <c r="Q250" s="45">
        <f>SUM(Q247:Q248)</f>
        <v>1750</v>
      </c>
      <c r="R250" s="45">
        <f>R249</f>
        <v>1400</v>
      </c>
      <c r="S250" s="52"/>
    </row>
    <row r="251" ht="13.5" thickBot="1">
      <c r="I251" s="93" t="s">
        <v>0</v>
      </c>
    </row>
    <row r="252" spans="9:19" ht="13.5" thickBot="1">
      <c r="I252" s="64" t="s">
        <v>80</v>
      </c>
      <c r="J252" s="65"/>
      <c r="K252" s="65"/>
      <c r="L252" s="65"/>
      <c r="M252" s="65"/>
      <c r="N252" s="65"/>
      <c r="O252" s="65"/>
      <c r="P252" s="65"/>
      <c r="Q252" s="82" t="s">
        <v>67</v>
      </c>
      <c r="R252" s="83" t="s">
        <v>11</v>
      </c>
      <c r="S252" s="50"/>
    </row>
    <row r="253" spans="9:19" ht="12.75">
      <c r="I253" s="34" t="s">
        <v>83</v>
      </c>
      <c r="J253" s="21"/>
      <c r="K253" s="95">
        <v>400</v>
      </c>
      <c r="L253" s="21" t="s">
        <v>84</v>
      </c>
      <c r="M253" s="21"/>
      <c r="N253" s="21"/>
      <c r="O253" s="20" t="s">
        <v>26</v>
      </c>
      <c r="P253" s="22"/>
      <c r="Q253" s="19" t="s">
        <v>70</v>
      </c>
      <c r="R253" s="46">
        <f>ROUND(K253*3.41,0)</f>
        <v>1364</v>
      </c>
      <c r="S253" s="52"/>
    </row>
    <row r="254" spans="9:19" ht="12.75">
      <c r="I254" s="34" t="s">
        <v>86</v>
      </c>
      <c r="J254" s="21"/>
      <c r="K254" s="21"/>
      <c r="L254" s="21"/>
      <c r="M254" s="95"/>
      <c r="N254" s="21" t="s">
        <v>87</v>
      </c>
      <c r="O254" s="20" t="s">
        <v>26</v>
      </c>
      <c r="P254" s="22"/>
      <c r="Q254" s="19" t="s">
        <v>70</v>
      </c>
      <c r="R254" s="46">
        <f>ROUND(M254*3600,0)</f>
        <v>0</v>
      </c>
      <c r="S254" s="52"/>
    </row>
    <row r="255" spans="9:19" ht="12.75">
      <c r="I255" s="34" t="s">
        <v>90</v>
      </c>
      <c r="J255" s="21"/>
      <c r="K255" s="21"/>
      <c r="L255" s="21"/>
      <c r="M255" s="95"/>
      <c r="N255" s="21" t="s">
        <v>87</v>
      </c>
      <c r="O255" s="20" t="s">
        <v>26</v>
      </c>
      <c r="P255" s="22"/>
      <c r="Q255" s="19" t="s">
        <v>70</v>
      </c>
      <c r="R255" s="46">
        <f>ROUND(M255*3600,0)</f>
        <v>0</v>
      </c>
      <c r="S255" s="52"/>
    </row>
    <row r="256" spans="9:19" ht="12.75">
      <c r="I256" s="34" t="s">
        <v>92</v>
      </c>
      <c r="J256" s="21"/>
      <c r="K256" s="95">
        <v>1000</v>
      </c>
      <c r="L256" s="21" t="s">
        <v>84</v>
      </c>
      <c r="M256" s="21"/>
      <c r="N256" s="21"/>
      <c r="O256" s="20" t="s">
        <v>26</v>
      </c>
      <c r="P256" s="22"/>
      <c r="Q256" s="19" t="s">
        <v>70</v>
      </c>
      <c r="R256" s="46">
        <f>ROUND(K256*3.41,0)</f>
        <v>3410</v>
      </c>
      <c r="S256" s="52"/>
    </row>
    <row r="257" spans="9:19" ht="13.5" thickBot="1">
      <c r="I257" s="35" t="s">
        <v>121</v>
      </c>
      <c r="J257" s="32"/>
      <c r="K257" s="145">
        <v>0.1</v>
      </c>
      <c r="L257" s="108"/>
      <c r="M257" s="108"/>
      <c r="N257" s="108"/>
      <c r="O257" s="108"/>
      <c r="P257" s="108"/>
      <c r="Q257" s="109"/>
      <c r="R257" s="110">
        <f>(R256+R253)*K257</f>
        <v>477.40000000000003</v>
      </c>
      <c r="S257" s="52"/>
    </row>
    <row r="258" spans="9:19" ht="13.5" thickBot="1">
      <c r="I258" t="s">
        <v>77</v>
      </c>
      <c r="Q258" s="45">
        <f>ROUND(Q257,0)</f>
        <v>0</v>
      </c>
      <c r="R258" s="45">
        <f>ROUND(SUM(R253:R257),0)</f>
        <v>5251</v>
      </c>
      <c r="S258" s="52"/>
    </row>
    <row r="259" ht="13.5" thickBot="1">
      <c r="I259" s="93" t="s">
        <v>0</v>
      </c>
    </row>
    <row r="260" spans="9:17" ht="13.5" thickBot="1">
      <c r="I260" s="36" t="s">
        <v>98</v>
      </c>
      <c r="J260" s="15"/>
      <c r="K260" s="15"/>
      <c r="L260" s="15"/>
      <c r="M260" s="15"/>
      <c r="N260" s="15"/>
      <c r="O260" s="15"/>
      <c r="P260" s="15"/>
      <c r="Q260" s="45">
        <f>Q250+Q258</f>
        <v>1750</v>
      </c>
    </row>
    <row r="261" spans="9:17" ht="13.5" thickBot="1">
      <c r="I261" s="36" t="s">
        <v>100</v>
      </c>
      <c r="J261" s="15"/>
      <c r="K261" s="15"/>
      <c r="L261" s="15"/>
      <c r="M261" s="15"/>
      <c r="N261" s="15"/>
      <c r="O261" s="15"/>
      <c r="P261" s="15"/>
      <c r="Q261" s="45">
        <f>R233+R244+R250+R258</f>
        <v>7570</v>
      </c>
    </row>
    <row r="262" ht="13.5" thickBot="1">
      <c r="I262" s="93" t="s">
        <v>0</v>
      </c>
    </row>
    <row r="263" spans="9:14" ht="13.5" thickBot="1">
      <c r="I263" s="64" t="s">
        <v>104</v>
      </c>
      <c r="J263" s="65"/>
      <c r="K263" s="65"/>
      <c r="L263" s="65"/>
      <c r="M263" s="65"/>
      <c r="N263" s="66"/>
    </row>
    <row r="264" spans="9:18" ht="13.5" thickBot="1">
      <c r="I264" s="36">
        <f>J249</f>
        <v>7</v>
      </c>
      <c r="J264" s="15" t="s">
        <v>106</v>
      </c>
      <c r="K264" s="111">
        <v>15</v>
      </c>
      <c r="L264" s="33" t="s">
        <v>26</v>
      </c>
      <c r="M264" s="36">
        <f>ROUND(I264*K264,0)</f>
        <v>105</v>
      </c>
      <c r="N264" s="16" t="s">
        <v>36</v>
      </c>
      <c r="O264" s="93" t="s">
        <v>0</v>
      </c>
      <c r="P264" s="93" t="s">
        <v>0</v>
      </c>
      <c r="Q264" s="93" t="s">
        <v>0</v>
      </c>
      <c r="R264" s="93" t="s">
        <v>0</v>
      </c>
    </row>
    <row r="265" spans="9:19" ht="13.5" thickBot="1">
      <c r="I265" s="117" t="s">
        <v>0</v>
      </c>
      <c r="J265" s="15" t="s">
        <v>1</v>
      </c>
      <c r="K265" s="99">
        <v>7</v>
      </c>
      <c r="L265" s="15" t="s">
        <v>2</v>
      </c>
      <c r="M265" s="100"/>
      <c r="N265" s="37"/>
      <c r="O265" s="37"/>
      <c r="P265" s="37"/>
      <c r="Q265" s="37"/>
      <c r="R265" s="38"/>
      <c r="S265" s="49"/>
    </row>
    <row r="266" ht="13.5" thickBot="1">
      <c r="I266" s="93" t="s">
        <v>0</v>
      </c>
    </row>
    <row r="267" spans="9:19" ht="13.5" thickBot="1">
      <c r="I267" s="64" t="s">
        <v>3</v>
      </c>
      <c r="J267" s="65"/>
      <c r="K267" s="65"/>
      <c r="L267" s="65"/>
      <c r="M267" s="65"/>
      <c r="N267" s="65"/>
      <c r="O267" s="65"/>
      <c r="P267" s="65"/>
      <c r="Q267" s="65"/>
      <c r="R267" s="75" t="s">
        <v>4</v>
      </c>
      <c r="S267" s="50"/>
    </row>
    <row r="268" spans="9:19" ht="13.5" thickBot="1">
      <c r="I268" s="69" t="s">
        <v>5</v>
      </c>
      <c r="J268" s="70"/>
      <c r="K268" s="71" t="s">
        <v>6</v>
      </c>
      <c r="L268" s="70"/>
      <c r="M268" s="70"/>
      <c r="N268" s="72" t="s">
        <v>7</v>
      </c>
      <c r="O268" s="73" t="s">
        <v>8</v>
      </c>
      <c r="P268" s="72" t="s">
        <v>9</v>
      </c>
      <c r="Q268" s="73" t="s">
        <v>10</v>
      </c>
      <c r="R268" s="74" t="s">
        <v>11</v>
      </c>
      <c r="S268" s="50"/>
    </row>
    <row r="269" spans="9:19" ht="12.75">
      <c r="I269" s="8" t="s">
        <v>15</v>
      </c>
      <c r="J269" s="4"/>
      <c r="K269" s="101"/>
      <c r="L269" s="20" t="s">
        <v>16</v>
      </c>
      <c r="M269" s="102"/>
      <c r="N269" s="81">
        <f>ROUND(K269*M269*10.76,2)</f>
        <v>0</v>
      </c>
      <c r="O269" s="19" t="s">
        <v>17</v>
      </c>
      <c r="P269" s="19" t="s">
        <v>17</v>
      </c>
      <c r="Q269" s="19" t="s">
        <v>17</v>
      </c>
      <c r="R269" s="23" t="s">
        <v>17</v>
      </c>
      <c r="S269" s="51"/>
    </row>
    <row r="270" spans="9:19" ht="12.75">
      <c r="I270" s="34" t="s">
        <v>18</v>
      </c>
      <c r="J270" s="21"/>
      <c r="K270" s="101"/>
      <c r="L270" s="20" t="s">
        <v>16</v>
      </c>
      <c r="M270" s="102"/>
      <c r="N270" s="81">
        <f>ROUND(K270*M270*10.76,2)</f>
        <v>0</v>
      </c>
      <c r="O270" s="18">
        <v>1.1</v>
      </c>
      <c r="P270" s="18">
        <f>$D$39-$G$29</f>
        <v>19.799999999999997</v>
      </c>
      <c r="Q270" s="107">
        <v>1</v>
      </c>
      <c r="R270" s="46">
        <f aca="true" t="shared" si="34" ref="R270:R275">ROUND(N270*O270*P270*Q270,0)</f>
        <v>0</v>
      </c>
      <c r="S270" s="52"/>
    </row>
    <row r="271" spans="9:19" ht="12.75">
      <c r="I271" s="68" t="s">
        <v>19</v>
      </c>
      <c r="J271" s="21"/>
      <c r="K271" s="41" t="s">
        <v>20</v>
      </c>
      <c r="L271" s="20" t="s">
        <v>16</v>
      </c>
      <c r="M271" s="42" t="s">
        <v>20</v>
      </c>
      <c r="N271" s="18">
        <f>N269-N270</f>
        <v>0</v>
      </c>
      <c r="O271" s="18">
        <v>0.5</v>
      </c>
      <c r="P271" s="18">
        <f>$D$39-$G$29</f>
        <v>19.799999999999997</v>
      </c>
      <c r="Q271" s="107">
        <v>1</v>
      </c>
      <c r="R271" s="46">
        <f t="shared" si="34"/>
        <v>0</v>
      </c>
      <c r="S271" s="52"/>
    </row>
    <row r="272" spans="9:19" ht="12.75">
      <c r="I272" s="34" t="s">
        <v>23</v>
      </c>
      <c r="J272" s="21"/>
      <c r="K272" s="101">
        <v>10</v>
      </c>
      <c r="L272" s="20" t="s">
        <v>16</v>
      </c>
      <c r="M272" s="102">
        <v>2.8</v>
      </c>
      <c r="N272" s="81">
        <f>ROUND(K272*M272*10.76,2)</f>
        <v>301.28</v>
      </c>
      <c r="O272" s="18">
        <v>0.5</v>
      </c>
      <c r="P272" s="18">
        <f>$P$6*2/3</f>
        <v>13.199999999999998</v>
      </c>
      <c r="Q272" s="107">
        <v>0.7</v>
      </c>
      <c r="R272" s="46">
        <f t="shared" si="34"/>
        <v>1392</v>
      </c>
      <c r="S272" s="52"/>
    </row>
    <row r="273" spans="9:19" ht="12.75">
      <c r="I273" s="34" t="s">
        <v>27</v>
      </c>
      <c r="J273" s="21"/>
      <c r="K273" s="101"/>
      <c r="L273" s="20" t="s">
        <v>16</v>
      </c>
      <c r="M273" s="102"/>
      <c r="N273" s="81">
        <f>ROUND(K273*M273*10.76,2)</f>
        <v>0</v>
      </c>
      <c r="O273" s="18">
        <v>1.1</v>
      </c>
      <c r="P273" s="18">
        <f>$P$6*2/3</f>
        <v>13.199999999999998</v>
      </c>
      <c r="Q273" s="107">
        <v>1</v>
      </c>
      <c r="R273" s="46">
        <f t="shared" si="34"/>
        <v>0</v>
      </c>
      <c r="S273" s="52"/>
    </row>
    <row r="274" spans="9:19" ht="12.75">
      <c r="I274" s="34" t="s">
        <v>29</v>
      </c>
      <c r="J274" s="21"/>
      <c r="K274" s="101"/>
      <c r="L274" s="20" t="s">
        <v>16</v>
      </c>
      <c r="M274" s="102"/>
      <c r="N274" s="81">
        <f>ROUND(K274*M274*10.76,2)</f>
        <v>0</v>
      </c>
      <c r="O274" s="18">
        <v>0.3</v>
      </c>
      <c r="P274" s="18">
        <f>$P$6*2/3</f>
        <v>13.199999999999998</v>
      </c>
      <c r="Q274" s="107">
        <v>1</v>
      </c>
      <c r="R274" s="46">
        <f t="shared" si="34"/>
        <v>0</v>
      </c>
      <c r="S274" s="52"/>
    </row>
    <row r="275" spans="9:19" ht="12.75">
      <c r="I275" s="34" t="s">
        <v>31</v>
      </c>
      <c r="J275" s="21"/>
      <c r="K275" s="101"/>
      <c r="L275" s="20" t="s">
        <v>16</v>
      </c>
      <c r="M275" s="102"/>
      <c r="N275" s="81"/>
      <c r="O275" s="18">
        <v>0.3</v>
      </c>
      <c r="P275" s="18">
        <f>$P$6*2/3</f>
        <v>13.199999999999998</v>
      </c>
      <c r="Q275" s="107">
        <v>0.68</v>
      </c>
      <c r="R275" s="46">
        <f t="shared" si="34"/>
        <v>0</v>
      </c>
      <c r="S275" s="52"/>
    </row>
    <row r="276" spans="9:19" ht="13.5" thickBot="1">
      <c r="I276" s="103">
        <v>10</v>
      </c>
      <c r="J276" s="11" t="s">
        <v>40</v>
      </c>
      <c r="K276" s="24"/>
      <c r="L276" s="25"/>
      <c r="M276" s="26"/>
      <c r="N276" s="27"/>
      <c r="O276" s="28"/>
      <c r="P276" s="29"/>
      <c r="Q276" s="29"/>
      <c r="R276" s="47">
        <f>ROUND(SUM(R270:R275)*(I276/100),0)</f>
        <v>139</v>
      </c>
      <c r="S276" s="52"/>
    </row>
    <row r="277" spans="9:19" ht="13.5" thickBot="1">
      <c r="I277" t="s">
        <v>46</v>
      </c>
      <c r="P277" s="4"/>
      <c r="R277" s="45">
        <f>SUM(R270:R276)</f>
        <v>1531</v>
      </c>
      <c r="S277" s="52"/>
    </row>
    <row r="278" ht="13.5" thickBot="1">
      <c r="I278" s="93" t="s">
        <v>0</v>
      </c>
    </row>
    <row r="279" spans="9:19" ht="13.5" thickBot="1">
      <c r="I279" s="64" t="s">
        <v>50</v>
      </c>
      <c r="J279" s="65"/>
      <c r="K279" s="65"/>
      <c r="L279" s="65"/>
      <c r="M279" s="65"/>
      <c r="N279" s="65"/>
      <c r="O279" s="65"/>
      <c r="P279" s="65"/>
      <c r="Q279" s="65"/>
      <c r="R279" s="75" t="s">
        <v>4</v>
      </c>
      <c r="S279" s="50"/>
    </row>
    <row r="280" spans="9:19" ht="13.5" thickBot="1">
      <c r="I280" s="69" t="s">
        <v>5</v>
      </c>
      <c r="J280" s="70"/>
      <c r="K280" s="71" t="s">
        <v>6</v>
      </c>
      <c r="L280" s="70"/>
      <c r="M280" s="70"/>
      <c r="N280" s="72" t="s">
        <v>7</v>
      </c>
      <c r="O280" s="73" t="s">
        <v>8</v>
      </c>
      <c r="P280" s="72" t="s">
        <v>9</v>
      </c>
      <c r="Q280" s="73" t="s">
        <v>10</v>
      </c>
      <c r="R280" s="74" t="s">
        <v>11</v>
      </c>
      <c r="S280" s="50"/>
    </row>
    <row r="281" spans="9:19" ht="12.75">
      <c r="I281" s="104" t="s">
        <v>109</v>
      </c>
      <c r="J281" s="4"/>
      <c r="K281" s="101"/>
      <c r="L281" s="20" t="s">
        <v>16</v>
      </c>
      <c r="M281" s="102"/>
      <c r="N281" s="18">
        <f aca="true" t="shared" si="35" ref="N281:N286">ROUND(K281*M281*10.76,2)</f>
        <v>0</v>
      </c>
      <c r="O281" s="43">
        <v>0.5</v>
      </c>
      <c r="P281" s="106"/>
      <c r="Q281" s="107">
        <v>1</v>
      </c>
      <c r="R281" s="46">
        <f aca="true" t="shared" si="36" ref="R281:R286">ROUND(N281*O281*P281*Q281,0)</f>
        <v>0</v>
      </c>
      <c r="S281" s="52"/>
    </row>
    <row r="282" spans="9:19" ht="12.75">
      <c r="I282" s="105" t="s">
        <v>54</v>
      </c>
      <c r="J282" s="21"/>
      <c r="K282" s="101"/>
      <c r="L282" s="20" t="s">
        <v>16</v>
      </c>
      <c r="M282" s="102"/>
      <c r="N282" s="18">
        <f t="shared" si="35"/>
        <v>0</v>
      </c>
      <c r="O282" s="18">
        <v>0.5</v>
      </c>
      <c r="P282" s="106"/>
      <c r="Q282" s="107">
        <v>1</v>
      </c>
      <c r="R282" s="46">
        <f t="shared" si="36"/>
        <v>0</v>
      </c>
      <c r="S282" s="52"/>
    </row>
    <row r="283" spans="9:19" ht="12.75">
      <c r="I283" s="105" t="s">
        <v>110</v>
      </c>
      <c r="J283" s="21"/>
      <c r="K283" s="101"/>
      <c r="L283" s="20" t="s">
        <v>16</v>
      </c>
      <c r="M283" s="102"/>
      <c r="N283" s="18">
        <f t="shared" si="35"/>
        <v>0</v>
      </c>
      <c r="O283" s="18">
        <v>1.1</v>
      </c>
      <c r="P283" s="106"/>
      <c r="Q283" s="107">
        <v>1</v>
      </c>
      <c r="R283" s="46">
        <f t="shared" si="36"/>
        <v>0</v>
      </c>
      <c r="S283" s="52"/>
    </row>
    <row r="284" spans="9:19" ht="12.75">
      <c r="I284" s="105" t="s">
        <v>55</v>
      </c>
      <c r="J284" s="95"/>
      <c r="K284" s="101"/>
      <c r="L284" s="20" t="s">
        <v>16</v>
      </c>
      <c r="M284" s="102"/>
      <c r="N284" s="18">
        <f t="shared" si="35"/>
        <v>0</v>
      </c>
      <c r="O284" s="18">
        <v>1.1</v>
      </c>
      <c r="P284" s="106"/>
      <c r="Q284" s="107">
        <v>1</v>
      </c>
      <c r="R284" s="46">
        <f t="shared" si="36"/>
        <v>0</v>
      </c>
      <c r="S284" s="52"/>
    </row>
    <row r="285" spans="9:19" ht="12.75">
      <c r="I285" s="34" t="s">
        <v>31</v>
      </c>
      <c r="J285" s="21"/>
      <c r="K285" s="101"/>
      <c r="L285" s="20" t="s">
        <v>16</v>
      </c>
      <c r="M285" s="102"/>
      <c r="N285" s="18">
        <f t="shared" si="35"/>
        <v>0</v>
      </c>
      <c r="O285" s="18">
        <v>0.3</v>
      </c>
      <c r="P285" s="106"/>
      <c r="Q285" s="107">
        <v>1</v>
      </c>
      <c r="R285" s="46">
        <f t="shared" si="36"/>
        <v>0</v>
      </c>
      <c r="S285" s="52"/>
    </row>
    <row r="286" spans="9:19" ht="12.75">
      <c r="I286" s="34" t="s">
        <v>59</v>
      </c>
      <c r="J286" s="21"/>
      <c r="K286" s="101"/>
      <c r="L286" s="20" t="s">
        <v>16</v>
      </c>
      <c r="M286" s="102"/>
      <c r="N286" s="18">
        <f t="shared" si="35"/>
        <v>0</v>
      </c>
      <c r="O286" s="18">
        <v>0.6</v>
      </c>
      <c r="P286" s="106"/>
      <c r="Q286" s="107">
        <v>1</v>
      </c>
      <c r="R286" s="46">
        <f t="shared" si="36"/>
        <v>0</v>
      </c>
      <c r="S286" s="52"/>
    </row>
    <row r="287" spans="9:19" ht="13.5" thickBot="1">
      <c r="I287" s="103">
        <v>10</v>
      </c>
      <c r="J287" s="11" t="s">
        <v>40</v>
      </c>
      <c r="K287" s="24"/>
      <c r="L287" s="25"/>
      <c r="M287" s="26"/>
      <c r="N287" s="27"/>
      <c r="O287" s="28"/>
      <c r="P287" s="29"/>
      <c r="Q287" s="29"/>
      <c r="R287" s="46">
        <f>ROUND(SUM(R281:R286)*(I287/100),0)</f>
        <v>0</v>
      </c>
      <c r="S287" s="52"/>
    </row>
    <row r="288" spans="9:19" ht="13.5" thickBot="1">
      <c r="I288" t="s">
        <v>46</v>
      </c>
      <c r="P288" s="4"/>
      <c r="R288" s="45">
        <f>SUM(R281:R287)</f>
        <v>0</v>
      </c>
      <c r="S288" s="52"/>
    </row>
    <row r="289" ht="13.5" thickBot="1">
      <c r="I289" s="93" t="s">
        <v>0</v>
      </c>
    </row>
    <row r="290" spans="9:19" ht="13.5" thickBot="1">
      <c r="I290" s="64" t="s">
        <v>66</v>
      </c>
      <c r="J290" s="65"/>
      <c r="K290" s="65"/>
      <c r="L290" s="65"/>
      <c r="M290" s="65"/>
      <c r="N290" s="65"/>
      <c r="O290" s="65"/>
      <c r="P290" s="65"/>
      <c r="Q290" s="82" t="s">
        <v>67</v>
      </c>
      <c r="R290" s="83" t="s">
        <v>11</v>
      </c>
      <c r="S290" s="50"/>
    </row>
    <row r="291" spans="9:19" ht="12.75">
      <c r="I291" s="30" t="s">
        <v>68</v>
      </c>
      <c r="J291" s="95">
        <v>10</v>
      </c>
      <c r="K291" s="21" t="s">
        <v>69</v>
      </c>
      <c r="L291" s="21"/>
      <c r="M291" s="21"/>
      <c r="N291" s="95">
        <v>250</v>
      </c>
      <c r="O291" s="20" t="s">
        <v>26</v>
      </c>
      <c r="P291" s="21"/>
      <c r="Q291" s="44">
        <f>ROUND(J291*N291,0)</f>
        <v>2500</v>
      </c>
      <c r="R291" s="23" t="s">
        <v>70</v>
      </c>
      <c r="S291" s="51"/>
    </row>
    <row r="292" spans="9:19" ht="12.75">
      <c r="I292" s="30" t="s">
        <v>68</v>
      </c>
      <c r="J292" s="95"/>
      <c r="K292" s="21" t="s">
        <v>71</v>
      </c>
      <c r="L292" s="21"/>
      <c r="M292" s="21"/>
      <c r="N292" s="95"/>
      <c r="O292" s="20" t="s">
        <v>26</v>
      </c>
      <c r="P292" s="21"/>
      <c r="Q292" s="44">
        <f>ROUND(J292*N292,0)</f>
        <v>0</v>
      </c>
      <c r="R292" s="23" t="s">
        <v>70</v>
      </c>
      <c r="S292" s="51"/>
    </row>
    <row r="293" spans="9:19" ht="13.5" thickBot="1">
      <c r="I293" s="31" t="s">
        <v>74</v>
      </c>
      <c r="J293" s="32">
        <f>J291+J292</f>
        <v>10</v>
      </c>
      <c r="K293" s="32" t="s">
        <v>75</v>
      </c>
      <c r="L293" s="32"/>
      <c r="M293" s="32"/>
      <c r="N293" s="108">
        <v>200</v>
      </c>
      <c r="O293" s="25" t="s">
        <v>26</v>
      </c>
      <c r="P293" s="32"/>
      <c r="Q293" s="19" t="s">
        <v>70</v>
      </c>
      <c r="R293" s="47">
        <f>ROUND(J293*N293,0)</f>
        <v>2000</v>
      </c>
      <c r="S293" s="52"/>
    </row>
    <row r="294" spans="9:19" ht="13.5" thickBot="1">
      <c r="I294" t="s">
        <v>77</v>
      </c>
      <c r="Q294" s="45">
        <f>SUM(Q291:Q292)</f>
        <v>2500</v>
      </c>
      <c r="R294" s="45">
        <f>R293</f>
        <v>2000</v>
      </c>
      <c r="S294" s="52"/>
    </row>
    <row r="295" ht="13.5" thickBot="1">
      <c r="I295" s="93" t="s">
        <v>0</v>
      </c>
    </row>
    <row r="296" spans="9:19" ht="13.5" thickBot="1">
      <c r="I296" s="64" t="s">
        <v>80</v>
      </c>
      <c r="J296" s="65"/>
      <c r="K296" s="65"/>
      <c r="L296" s="65"/>
      <c r="M296" s="65"/>
      <c r="N296" s="65"/>
      <c r="O296" s="65"/>
      <c r="P296" s="65"/>
      <c r="Q296" s="82" t="s">
        <v>67</v>
      </c>
      <c r="R296" s="83" t="s">
        <v>11</v>
      </c>
      <c r="S296" s="50"/>
    </row>
    <row r="297" spans="9:19" ht="12.75">
      <c r="I297" s="34" t="s">
        <v>83</v>
      </c>
      <c r="J297" s="21"/>
      <c r="K297" s="95">
        <v>800</v>
      </c>
      <c r="L297" s="21" t="s">
        <v>84</v>
      </c>
      <c r="M297" s="21"/>
      <c r="N297" s="21"/>
      <c r="O297" s="20" t="s">
        <v>26</v>
      </c>
      <c r="P297" s="22"/>
      <c r="Q297" s="19" t="s">
        <v>70</v>
      </c>
      <c r="R297" s="46">
        <f>ROUND(K297*3.41,0)</f>
        <v>2728</v>
      </c>
      <c r="S297" s="52"/>
    </row>
    <row r="298" spans="9:19" ht="12.75">
      <c r="I298" s="34" t="s">
        <v>86</v>
      </c>
      <c r="J298" s="21"/>
      <c r="K298" s="21"/>
      <c r="L298" s="21"/>
      <c r="M298" s="95"/>
      <c r="N298" s="21" t="s">
        <v>87</v>
      </c>
      <c r="O298" s="20" t="s">
        <v>26</v>
      </c>
      <c r="P298" s="22"/>
      <c r="Q298" s="19" t="s">
        <v>70</v>
      </c>
      <c r="R298" s="46">
        <f>ROUND(M298*3600,0)</f>
        <v>0</v>
      </c>
      <c r="S298" s="52"/>
    </row>
    <row r="299" spans="9:19" ht="12.75">
      <c r="I299" s="34" t="s">
        <v>90</v>
      </c>
      <c r="J299" s="21"/>
      <c r="K299" s="21"/>
      <c r="L299" s="21"/>
      <c r="M299" s="95"/>
      <c r="N299" s="21" t="s">
        <v>87</v>
      </c>
      <c r="O299" s="20" t="s">
        <v>26</v>
      </c>
      <c r="P299" s="22"/>
      <c r="Q299" s="19" t="s">
        <v>70</v>
      </c>
      <c r="R299" s="46">
        <f>ROUND(M299*3600,0)</f>
        <v>0</v>
      </c>
      <c r="S299" s="52"/>
    </row>
    <row r="300" spans="9:19" ht="12.75">
      <c r="I300" s="34" t="s">
        <v>92</v>
      </c>
      <c r="J300" s="21"/>
      <c r="K300" s="95"/>
      <c r="L300" s="21" t="s">
        <v>84</v>
      </c>
      <c r="M300" s="21"/>
      <c r="N300" s="21"/>
      <c r="O300" s="20" t="s">
        <v>26</v>
      </c>
      <c r="P300" s="22"/>
      <c r="Q300" s="19" t="s">
        <v>70</v>
      </c>
      <c r="R300" s="46">
        <f>ROUND(K300*3.41,0)</f>
        <v>0</v>
      </c>
      <c r="S300" s="52"/>
    </row>
    <row r="301" spans="9:19" ht="13.5" thickBot="1">
      <c r="I301" s="35" t="s">
        <v>121</v>
      </c>
      <c r="J301" s="32"/>
      <c r="K301" s="145">
        <v>0.1</v>
      </c>
      <c r="L301" s="108"/>
      <c r="M301" s="108"/>
      <c r="N301" s="108"/>
      <c r="O301" s="108"/>
      <c r="P301" s="108"/>
      <c r="Q301" s="109"/>
      <c r="R301" s="110">
        <f>(R300+R297)*K301</f>
        <v>272.8</v>
      </c>
      <c r="S301" s="52"/>
    </row>
    <row r="302" spans="9:19" ht="13.5" thickBot="1">
      <c r="I302" t="s">
        <v>77</v>
      </c>
      <c r="Q302" s="45">
        <f>ROUND(Q301,0)</f>
        <v>0</v>
      </c>
      <c r="R302" s="45">
        <f>ROUND(SUM(R297:R301),0)</f>
        <v>3001</v>
      </c>
      <c r="S302" s="52"/>
    </row>
    <row r="303" ht="13.5" thickBot="1">
      <c r="I303" s="93" t="s">
        <v>0</v>
      </c>
    </row>
    <row r="304" spans="9:17" ht="13.5" thickBot="1">
      <c r="I304" s="36" t="s">
        <v>98</v>
      </c>
      <c r="J304" s="15"/>
      <c r="K304" s="15"/>
      <c r="L304" s="15"/>
      <c r="M304" s="15"/>
      <c r="N304" s="15"/>
      <c r="O304" s="15"/>
      <c r="P304" s="15"/>
      <c r="Q304" s="45">
        <f>Q294+Q302</f>
        <v>2500</v>
      </c>
    </row>
    <row r="305" spans="9:17" ht="13.5" thickBot="1">
      <c r="I305" s="36" t="s">
        <v>100</v>
      </c>
      <c r="J305" s="15"/>
      <c r="K305" s="15"/>
      <c r="L305" s="15"/>
      <c r="M305" s="15"/>
      <c r="N305" s="15"/>
      <c r="O305" s="15"/>
      <c r="P305" s="15"/>
      <c r="Q305" s="45">
        <f>R277+R288+R294+R302</f>
        <v>6532</v>
      </c>
    </row>
    <row r="306" ht="13.5" thickBot="1">
      <c r="I306" s="93" t="s">
        <v>0</v>
      </c>
    </row>
    <row r="307" spans="9:14" ht="13.5" thickBot="1">
      <c r="I307" s="64" t="s">
        <v>104</v>
      </c>
      <c r="J307" s="65"/>
      <c r="K307" s="65"/>
      <c r="L307" s="65"/>
      <c r="M307" s="65"/>
      <c r="N307" s="66"/>
    </row>
    <row r="308" spans="9:18" ht="13.5" thickBot="1">
      <c r="I308" s="36">
        <f>J293</f>
        <v>10</v>
      </c>
      <c r="J308" s="15" t="s">
        <v>106</v>
      </c>
      <c r="K308" s="111">
        <v>15</v>
      </c>
      <c r="L308" s="33" t="s">
        <v>26</v>
      </c>
      <c r="M308" s="36">
        <f>ROUND(I308*K308,0)</f>
        <v>150</v>
      </c>
      <c r="N308" s="16" t="s">
        <v>36</v>
      </c>
      <c r="O308" s="93" t="s">
        <v>0</v>
      </c>
      <c r="P308" s="93" t="s">
        <v>0</v>
      </c>
      <c r="Q308" s="93" t="s">
        <v>0</v>
      </c>
      <c r="R308" s="93" t="s">
        <v>0</v>
      </c>
    </row>
    <row r="309" spans="9:19" ht="13.5" thickBot="1">
      <c r="I309" s="117" t="s">
        <v>0</v>
      </c>
      <c r="J309" s="15" t="s">
        <v>1</v>
      </c>
      <c r="K309" s="99">
        <v>8</v>
      </c>
      <c r="L309" s="15" t="s">
        <v>2</v>
      </c>
      <c r="M309" s="100"/>
      <c r="N309" s="37"/>
      <c r="O309" s="37"/>
      <c r="P309" s="37"/>
      <c r="Q309" s="37"/>
      <c r="R309" s="38"/>
      <c r="S309" s="49"/>
    </row>
    <row r="310" ht="13.5" thickBot="1">
      <c r="I310" s="93" t="s">
        <v>0</v>
      </c>
    </row>
    <row r="311" spans="9:19" ht="13.5" thickBot="1">
      <c r="I311" s="64" t="s">
        <v>3</v>
      </c>
      <c r="J311" s="65"/>
      <c r="K311" s="65"/>
      <c r="L311" s="65"/>
      <c r="M311" s="65"/>
      <c r="N311" s="65"/>
      <c r="O311" s="65"/>
      <c r="P311" s="65"/>
      <c r="Q311" s="65"/>
      <c r="R311" s="75" t="s">
        <v>4</v>
      </c>
      <c r="S311" s="50"/>
    </row>
    <row r="312" spans="9:19" ht="13.5" thickBot="1">
      <c r="I312" s="69" t="s">
        <v>5</v>
      </c>
      <c r="J312" s="70"/>
      <c r="K312" s="71" t="s">
        <v>6</v>
      </c>
      <c r="L312" s="70"/>
      <c r="M312" s="70"/>
      <c r="N312" s="72" t="s">
        <v>7</v>
      </c>
      <c r="O312" s="73" t="s">
        <v>8</v>
      </c>
      <c r="P312" s="72" t="s">
        <v>9</v>
      </c>
      <c r="Q312" s="73" t="s">
        <v>10</v>
      </c>
      <c r="R312" s="74" t="s">
        <v>11</v>
      </c>
      <c r="S312" s="50"/>
    </row>
    <row r="313" spans="9:19" ht="12.75">
      <c r="I313" s="8" t="s">
        <v>15</v>
      </c>
      <c r="J313" s="4"/>
      <c r="K313" s="101"/>
      <c r="L313" s="20" t="s">
        <v>16</v>
      </c>
      <c r="M313" s="102"/>
      <c r="N313" s="81">
        <f>ROUND(K313*M313*10.76,2)</f>
        <v>0</v>
      </c>
      <c r="O313" s="19" t="s">
        <v>17</v>
      </c>
      <c r="P313" s="19" t="s">
        <v>17</v>
      </c>
      <c r="Q313" s="19" t="s">
        <v>17</v>
      </c>
      <c r="R313" s="23" t="s">
        <v>17</v>
      </c>
      <c r="S313" s="51"/>
    </row>
    <row r="314" spans="9:19" ht="12.75">
      <c r="I314" s="34" t="s">
        <v>18</v>
      </c>
      <c r="J314" s="21"/>
      <c r="K314" s="101"/>
      <c r="L314" s="20" t="s">
        <v>16</v>
      </c>
      <c r="M314" s="102"/>
      <c r="N314" s="81">
        <f>ROUND(K314*M314*10.76,2)</f>
        <v>0</v>
      </c>
      <c r="O314" s="18">
        <v>1.1</v>
      </c>
      <c r="P314" s="18">
        <f>$D$39-$G$29</f>
        <v>19.799999999999997</v>
      </c>
      <c r="Q314" s="107">
        <v>1</v>
      </c>
      <c r="R314" s="46">
        <f aca="true" t="shared" si="37" ref="R314:R319">ROUND(N314*O314*P314*Q314,0)</f>
        <v>0</v>
      </c>
      <c r="S314" s="52"/>
    </row>
    <row r="315" spans="9:19" ht="12.75">
      <c r="I315" s="68" t="s">
        <v>19</v>
      </c>
      <c r="J315" s="21"/>
      <c r="K315" s="41" t="s">
        <v>20</v>
      </c>
      <c r="L315" s="20" t="s">
        <v>16</v>
      </c>
      <c r="M315" s="42" t="s">
        <v>20</v>
      </c>
      <c r="N315" s="18">
        <f>N313-N314</f>
        <v>0</v>
      </c>
      <c r="O315" s="18">
        <v>0.5</v>
      </c>
      <c r="P315" s="18">
        <f>$D$39-$G$29</f>
        <v>19.799999999999997</v>
      </c>
      <c r="Q315" s="107">
        <v>1</v>
      </c>
      <c r="R315" s="46">
        <f t="shared" si="37"/>
        <v>0</v>
      </c>
      <c r="S315" s="52"/>
    </row>
    <row r="316" spans="9:19" ht="12.75">
      <c r="I316" s="34" t="s">
        <v>23</v>
      </c>
      <c r="J316" s="21"/>
      <c r="K316" s="101">
        <v>22</v>
      </c>
      <c r="L316" s="20" t="s">
        <v>16</v>
      </c>
      <c r="M316" s="102">
        <v>2.8</v>
      </c>
      <c r="N316" s="81">
        <f>ROUND(K316*M316*10.76,2)</f>
        <v>662.82</v>
      </c>
      <c r="O316" s="18">
        <v>0.5</v>
      </c>
      <c r="P316" s="18">
        <f>$P$6*2/3</f>
        <v>13.199999999999998</v>
      </c>
      <c r="Q316" s="107">
        <v>0.7</v>
      </c>
      <c r="R316" s="46">
        <f t="shared" si="37"/>
        <v>3062</v>
      </c>
      <c r="S316" s="52"/>
    </row>
    <row r="317" spans="9:19" ht="12.75">
      <c r="I317" s="34" t="s">
        <v>27</v>
      </c>
      <c r="J317" s="21"/>
      <c r="K317" s="101"/>
      <c r="L317" s="20" t="s">
        <v>16</v>
      </c>
      <c r="M317" s="102"/>
      <c r="N317" s="81">
        <f>ROUND(K317*M317*10.76,2)</f>
        <v>0</v>
      </c>
      <c r="O317" s="18">
        <v>1.1</v>
      </c>
      <c r="P317" s="18">
        <f>$P$6*2/3</f>
        <v>13.199999999999998</v>
      </c>
      <c r="Q317" s="107">
        <v>1</v>
      </c>
      <c r="R317" s="46">
        <f t="shared" si="37"/>
        <v>0</v>
      </c>
      <c r="S317" s="52"/>
    </row>
    <row r="318" spans="9:19" ht="12.75">
      <c r="I318" s="34" t="s">
        <v>29</v>
      </c>
      <c r="J318" s="21"/>
      <c r="K318" s="101"/>
      <c r="L318" s="20" t="s">
        <v>16</v>
      </c>
      <c r="M318" s="102"/>
      <c r="N318" s="81">
        <f>ROUND(K318*M318*10.76,2)</f>
        <v>0</v>
      </c>
      <c r="O318" s="18">
        <v>0.3</v>
      </c>
      <c r="P318" s="18">
        <f>$P$6*2/3</f>
        <v>13.199999999999998</v>
      </c>
      <c r="Q318" s="107">
        <v>1</v>
      </c>
      <c r="R318" s="46">
        <f t="shared" si="37"/>
        <v>0</v>
      </c>
      <c r="S318" s="52"/>
    </row>
    <row r="319" spans="9:19" ht="12.75">
      <c r="I319" s="34" t="s">
        <v>31</v>
      </c>
      <c r="J319" s="21"/>
      <c r="K319" s="101">
        <v>4.5</v>
      </c>
      <c r="L319" s="20" t="s">
        <v>16</v>
      </c>
      <c r="M319" s="102">
        <v>17.5</v>
      </c>
      <c r="N319" s="81">
        <f>ROUND(K319*M319*10.76,2)</f>
        <v>847.35</v>
      </c>
      <c r="O319" s="18">
        <v>0.3</v>
      </c>
      <c r="P319" s="18">
        <v>19.8</v>
      </c>
      <c r="Q319" s="107">
        <v>1</v>
      </c>
      <c r="R319" s="46">
        <f t="shared" si="37"/>
        <v>5033</v>
      </c>
      <c r="S319" s="52"/>
    </row>
    <row r="320" spans="9:19" ht="13.5" thickBot="1">
      <c r="I320" s="103">
        <v>10</v>
      </c>
      <c r="J320" s="11" t="s">
        <v>40</v>
      </c>
      <c r="K320" s="24"/>
      <c r="L320" s="25"/>
      <c r="M320" s="26"/>
      <c r="N320" s="27"/>
      <c r="O320" s="28"/>
      <c r="P320" s="29"/>
      <c r="Q320" s="29"/>
      <c r="R320" s="47">
        <f>ROUND(SUM(R314:R319)*(I320/100),0)</f>
        <v>810</v>
      </c>
      <c r="S320" s="52"/>
    </row>
    <row r="321" spans="9:19" ht="13.5" thickBot="1">
      <c r="I321" t="s">
        <v>46</v>
      </c>
      <c r="P321" s="4"/>
      <c r="R321" s="45">
        <f>SUM(R314:R320)</f>
        <v>8905</v>
      </c>
      <c r="S321" s="52"/>
    </row>
    <row r="322" ht="13.5" thickBot="1">
      <c r="I322" s="93" t="s">
        <v>0</v>
      </c>
    </row>
    <row r="323" spans="9:19" ht="13.5" thickBot="1">
      <c r="I323" s="64" t="s">
        <v>50</v>
      </c>
      <c r="J323" s="65"/>
      <c r="K323" s="65"/>
      <c r="L323" s="65"/>
      <c r="M323" s="65"/>
      <c r="N323" s="65"/>
      <c r="O323" s="65"/>
      <c r="P323" s="65"/>
      <c r="Q323" s="65"/>
      <c r="R323" s="75" t="s">
        <v>4</v>
      </c>
      <c r="S323" s="50"/>
    </row>
    <row r="324" spans="9:19" ht="13.5" thickBot="1">
      <c r="I324" s="69" t="s">
        <v>5</v>
      </c>
      <c r="J324" s="70"/>
      <c r="K324" s="71" t="s">
        <v>6</v>
      </c>
      <c r="L324" s="70"/>
      <c r="M324" s="70"/>
      <c r="N324" s="72" t="s">
        <v>7</v>
      </c>
      <c r="O324" s="73" t="s">
        <v>8</v>
      </c>
      <c r="P324" s="72" t="s">
        <v>9</v>
      </c>
      <c r="Q324" s="73" t="s">
        <v>10</v>
      </c>
      <c r="R324" s="74" t="s">
        <v>11</v>
      </c>
      <c r="S324" s="50"/>
    </row>
    <row r="325" spans="9:19" ht="12.75">
      <c r="I325" s="104" t="s">
        <v>54</v>
      </c>
      <c r="J325" s="4"/>
      <c r="K325" s="101"/>
      <c r="L325" s="20" t="s">
        <v>16</v>
      </c>
      <c r="M325" s="102"/>
      <c r="N325" s="18">
        <f aca="true" t="shared" si="38" ref="N325:N330">ROUND(K325*M325*10.76,2)</f>
        <v>0</v>
      </c>
      <c r="O325" s="43">
        <v>0.5</v>
      </c>
      <c r="P325" s="106"/>
      <c r="Q325" s="107">
        <v>1</v>
      </c>
      <c r="R325" s="46">
        <f aca="true" t="shared" si="39" ref="R325:R330">ROUND(N325*O325*P325*Q325,0)</f>
        <v>0</v>
      </c>
      <c r="S325" s="52"/>
    </row>
    <row r="326" spans="9:19" ht="12.75">
      <c r="I326" s="105" t="s">
        <v>54</v>
      </c>
      <c r="J326" s="21"/>
      <c r="K326" s="101"/>
      <c r="L326" s="20" t="s">
        <v>16</v>
      </c>
      <c r="M326" s="102"/>
      <c r="N326" s="18">
        <f t="shared" si="38"/>
        <v>0</v>
      </c>
      <c r="O326" s="18">
        <v>0.5</v>
      </c>
      <c r="P326" s="106"/>
      <c r="Q326" s="107">
        <v>1</v>
      </c>
      <c r="R326" s="46">
        <f t="shared" si="39"/>
        <v>0</v>
      </c>
      <c r="S326" s="52"/>
    </row>
    <row r="327" spans="9:19" ht="12.75">
      <c r="I327" s="105" t="s">
        <v>55</v>
      </c>
      <c r="J327" s="21"/>
      <c r="K327" s="101"/>
      <c r="L327" s="20" t="s">
        <v>16</v>
      </c>
      <c r="M327" s="102"/>
      <c r="N327" s="18">
        <f t="shared" si="38"/>
        <v>0</v>
      </c>
      <c r="O327" s="18">
        <v>1.1</v>
      </c>
      <c r="P327" s="106"/>
      <c r="Q327" s="107">
        <v>1</v>
      </c>
      <c r="R327" s="46">
        <f t="shared" si="39"/>
        <v>0</v>
      </c>
      <c r="S327" s="52"/>
    </row>
    <row r="328" spans="9:19" ht="12.75">
      <c r="I328" s="105" t="s">
        <v>55</v>
      </c>
      <c r="J328" s="95"/>
      <c r="K328" s="101"/>
      <c r="L328" s="20" t="s">
        <v>16</v>
      </c>
      <c r="M328" s="102"/>
      <c r="N328" s="18">
        <f t="shared" si="38"/>
        <v>0</v>
      </c>
      <c r="O328" s="18">
        <v>1.1</v>
      </c>
      <c r="P328" s="106"/>
      <c r="Q328" s="107">
        <v>1</v>
      </c>
      <c r="R328" s="46">
        <f t="shared" si="39"/>
        <v>0</v>
      </c>
      <c r="S328" s="52"/>
    </row>
    <row r="329" spans="9:19" ht="12.75">
      <c r="I329" s="34" t="s">
        <v>31</v>
      </c>
      <c r="J329" s="21"/>
      <c r="K329" s="101">
        <v>4.5</v>
      </c>
      <c r="L329" s="20" t="s">
        <v>16</v>
      </c>
      <c r="M329" s="102">
        <v>17.5</v>
      </c>
      <c r="N329" s="18">
        <f t="shared" si="38"/>
        <v>847.35</v>
      </c>
      <c r="O329" s="18">
        <v>0.3</v>
      </c>
      <c r="P329" s="106">
        <v>42</v>
      </c>
      <c r="Q329" s="107">
        <v>1</v>
      </c>
      <c r="R329" s="46">
        <f t="shared" si="39"/>
        <v>10677</v>
      </c>
      <c r="S329" s="52"/>
    </row>
    <row r="330" spans="9:19" ht="12.75">
      <c r="I330" s="34" t="s">
        <v>59</v>
      </c>
      <c r="J330" s="21"/>
      <c r="K330" s="101"/>
      <c r="L330" s="20" t="s">
        <v>16</v>
      </c>
      <c r="M330" s="102"/>
      <c r="N330" s="18">
        <f t="shared" si="38"/>
        <v>0</v>
      </c>
      <c r="O330" s="18">
        <v>0.6</v>
      </c>
      <c r="P330" s="106"/>
      <c r="Q330" s="107">
        <v>1</v>
      </c>
      <c r="R330" s="46">
        <f t="shared" si="39"/>
        <v>0</v>
      </c>
      <c r="S330" s="52"/>
    </row>
    <row r="331" spans="9:19" ht="13.5" thickBot="1">
      <c r="I331" s="103">
        <v>10</v>
      </c>
      <c r="J331" s="11" t="s">
        <v>40</v>
      </c>
      <c r="K331" s="24"/>
      <c r="L331" s="25"/>
      <c r="M331" s="26"/>
      <c r="N331" s="27"/>
      <c r="O331" s="28"/>
      <c r="P331" s="29"/>
      <c r="Q331" s="29"/>
      <c r="R331" s="46">
        <f>ROUND(SUM(R325:R330)*(I331/100),0)</f>
        <v>1068</v>
      </c>
      <c r="S331" s="52"/>
    </row>
    <row r="332" spans="9:19" ht="13.5" thickBot="1">
      <c r="I332" t="s">
        <v>46</v>
      </c>
      <c r="P332" s="4"/>
      <c r="R332" s="45">
        <f>SUM(R325:R331)</f>
        <v>11745</v>
      </c>
      <c r="S332" s="52"/>
    </row>
    <row r="333" ht="13.5" thickBot="1">
      <c r="I333" s="93" t="s">
        <v>0</v>
      </c>
    </row>
    <row r="334" spans="9:19" ht="13.5" thickBot="1">
      <c r="I334" s="64" t="s">
        <v>66</v>
      </c>
      <c r="J334" s="65"/>
      <c r="K334" s="65"/>
      <c r="L334" s="65"/>
      <c r="M334" s="65"/>
      <c r="N334" s="65"/>
      <c r="O334" s="65"/>
      <c r="P334" s="65"/>
      <c r="Q334" s="82" t="s">
        <v>67</v>
      </c>
      <c r="R334" s="83" t="s">
        <v>11</v>
      </c>
      <c r="S334" s="50"/>
    </row>
    <row r="335" spans="9:19" ht="12.75">
      <c r="I335" s="30" t="s">
        <v>68</v>
      </c>
      <c r="J335" s="95">
        <v>7</v>
      </c>
      <c r="K335" s="21" t="s">
        <v>69</v>
      </c>
      <c r="L335" s="21"/>
      <c r="M335" s="21"/>
      <c r="N335" s="95">
        <v>250</v>
      </c>
      <c r="O335" s="20" t="s">
        <v>26</v>
      </c>
      <c r="P335" s="21"/>
      <c r="Q335" s="44">
        <f>ROUND(J335*N335,0)</f>
        <v>1750</v>
      </c>
      <c r="R335" s="23" t="s">
        <v>70</v>
      </c>
      <c r="S335" s="51"/>
    </row>
    <row r="336" spans="9:19" ht="12.75">
      <c r="I336" s="30" t="s">
        <v>68</v>
      </c>
      <c r="J336" s="95"/>
      <c r="K336" s="21" t="s">
        <v>71</v>
      </c>
      <c r="L336" s="21"/>
      <c r="M336" s="21"/>
      <c r="N336" s="95"/>
      <c r="O336" s="20" t="s">
        <v>26</v>
      </c>
      <c r="P336" s="21"/>
      <c r="Q336" s="44">
        <f>ROUND(J336*N336,0)</f>
        <v>0</v>
      </c>
      <c r="R336" s="23" t="s">
        <v>70</v>
      </c>
      <c r="S336" s="51"/>
    </row>
    <row r="337" spans="9:19" ht="13.5" thickBot="1">
      <c r="I337" s="31" t="s">
        <v>74</v>
      </c>
      <c r="J337" s="32">
        <f>J335+J336</f>
        <v>7</v>
      </c>
      <c r="K337" s="32" t="s">
        <v>75</v>
      </c>
      <c r="L337" s="32"/>
      <c r="M337" s="32"/>
      <c r="N337" s="108">
        <v>200</v>
      </c>
      <c r="O337" s="25" t="s">
        <v>26</v>
      </c>
      <c r="P337" s="32"/>
      <c r="Q337" s="19" t="s">
        <v>70</v>
      </c>
      <c r="R337" s="47">
        <f>ROUND(J337*N337,0)</f>
        <v>1400</v>
      </c>
      <c r="S337" s="52"/>
    </row>
    <row r="338" spans="9:19" ht="13.5" thickBot="1">
      <c r="I338" t="s">
        <v>77</v>
      </c>
      <c r="Q338" s="45">
        <f>SUM(Q335:Q336)</f>
        <v>1750</v>
      </c>
      <c r="R338" s="45">
        <f>R337</f>
        <v>1400</v>
      </c>
      <c r="S338" s="52"/>
    </row>
    <row r="339" ht="13.5" thickBot="1">
      <c r="I339" s="93" t="s">
        <v>0</v>
      </c>
    </row>
    <row r="340" spans="9:19" ht="13.5" thickBot="1">
      <c r="I340" s="64" t="s">
        <v>80</v>
      </c>
      <c r="J340" s="65"/>
      <c r="K340" s="65"/>
      <c r="L340" s="65"/>
      <c r="M340" s="65"/>
      <c r="N340" s="65"/>
      <c r="O340" s="65"/>
      <c r="P340" s="65"/>
      <c r="Q340" s="82" t="s">
        <v>67</v>
      </c>
      <c r="R340" s="83" t="s">
        <v>11</v>
      </c>
      <c r="S340" s="50"/>
    </row>
    <row r="341" spans="9:19" ht="12.75">
      <c r="I341" s="34" t="s">
        <v>83</v>
      </c>
      <c r="J341" s="21"/>
      <c r="K341" s="95">
        <v>1060</v>
      </c>
      <c r="L341" s="21" t="s">
        <v>84</v>
      </c>
      <c r="M341" s="21"/>
      <c r="N341" s="21"/>
      <c r="O341" s="20" t="s">
        <v>26</v>
      </c>
      <c r="P341" s="22"/>
      <c r="Q341" s="19" t="s">
        <v>70</v>
      </c>
      <c r="R341" s="46">
        <f>ROUND(K341*3.41,0)</f>
        <v>3615</v>
      </c>
      <c r="S341" s="52"/>
    </row>
    <row r="342" spans="9:19" ht="12.75">
      <c r="I342" s="34" t="s">
        <v>86</v>
      </c>
      <c r="J342" s="21"/>
      <c r="K342" s="21"/>
      <c r="L342" s="21"/>
      <c r="M342" s="95"/>
      <c r="N342" s="21" t="s">
        <v>87</v>
      </c>
      <c r="O342" s="20" t="s">
        <v>26</v>
      </c>
      <c r="P342" s="22"/>
      <c r="Q342" s="19" t="s">
        <v>70</v>
      </c>
      <c r="R342" s="46">
        <f>ROUND(M342*3600,0)</f>
        <v>0</v>
      </c>
      <c r="S342" s="52"/>
    </row>
    <row r="343" spans="9:19" ht="12.75">
      <c r="I343" s="34" t="s">
        <v>90</v>
      </c>
      <c r="J343" s="21"/>
      <c r="K343" s="21"/>
      <c r="L343" s="21"/>
      <c r="M343" s="95"/>
      <c r="N343" s="21" t="s">
        <v>87</v>
      </c>
      <c r="O343" s="20" t="s">
        <v>26</v>
      </c>
      <c r="P343" s="22"/>
      <c r="Q343" s="19" t="s">
        <v>70</v>
      </c>
      <c r="R343" s="46">
        <f>ROUND(M343*3600,0)</f>
        <v>0</v>
      </c>
      <c r="S343" s="52"/>
    </row>
    <row r="344" spans="9:19" ht="12.75">
      <c r="I344" s="34" t="s">
        <v>92</v>
      </c>
      <c r="J344" s="21"/>
      <c r="K344" s="95">
        <v>6000</v>
      </c>
      <c r="L344" s="21" t="s">
        <v>84</v>
      </c>
      <c r="M344" s="21"/>
      <c r="N344" s="21"/>
      <c r="O344" s="20" t="s">
        <v>26</v>
      </c>
      <c r="P344" s="22"/>
      <c r="Q344" s="19" t="s">
        <v>70</v>
      </c>
      <c r="R344" s="46">
        <f>ROUND(K344*3.41,0)</f>
        <v>20460</v>
      </c>
      <c r="S344" s="52"/>
    </row>
    <row r="345" spans="9:19" ht="13.5" thickBot="1">
      <c r="I345" s="35" t="s">
        <v>121</v>
      </c>
      <c r="J345" s="32"/>
      <c r="K345" s="145">
        <v>0.1</v>
      </c>
      <c r="L345" s="108"/>
      <c r="M345" s="108"/>
      <c r="N345" s="108"/>
      <c r="O345" s="108"/>
      <c r="P345" s="108"/>
      <c r="Q345" s="109"/>
      <c r="R345" s="110">
        <f>(R344+R341)*K345</f>
        <v>2407.5</v>
      </c>
      <c r="S345" s="52"/>
    </row>
    <row r="346" spans="9:19" ht="13.5" thickBot="1">
      <c r="I346" t="s">
        <v>77</v>
      </c>
      <c r="Q346" s="45">
        <f>ROUND(Q345,0)</f>
        <v>0</v>
      </c>
      <c r="R346" s="45">
        <f>ROUND(SUM(R341:R345),0)</f>
        <v>26483</v>
      </c>
      <c r="S346" s="52"/>
    </row>
    <row r="347" ht="13.5" thickBot="1">
      <c r="I347" s="93" t="s">
        <v>0</v>
      </c>
    </row>
    <row r="348" spans="9:17" ht="13.5" thickBot="1">
      <c r="I348" s="36" t="s">
        <v>98</v>
      </c>
      <c r="J348" s="15"/>
      <c r="K348" s="15"/>
      <c r="L348" s="15"/>
      <c r="M348" s="15"/>
      <c r="N348" s="15"/>
      <c r="O348" s="15"/>
      <c r="P348" s="15"/>
      <c r="Q348" s="45">
        <f>Q338+Q346</f>
        <v>1750</v>
      </c>
    </row>
    <row r="349" spans="9:17" ht="13.5" thickBot="1">
      <c r="I349" s="36" t="s">
        <v>100</v>
      </c>
      <c r="J349" s="15"/>
      <c r="K349" s="15"/>
      <c r="L349" s="15"/>
      <c r="M349" s="15"/>
      <c r="N349" s="15"/>
      <c r="O349" s="15"/>
      <c r="P349" s="15"/>
      <c r="Q349" s="45">
        <f>R321+R332+R338+R346</f>
        <v>48533</v>
      </c>
    </row>
    <row r="350" ht="13.5" thickBot="1">
      <c r="I350" s="93" t="s">
        <v>0</v>
      </c>
    </row>
    <row r="351" spans="9:14" ht="13.5" thickBot="1">
      <c r="I351" s="64" t="s">
        <v>104</v>
      </c>
      <c r="J351" s="65"/>
      <c r="K351" s="65"/>
      <c r="L351" s="65"/>
      <c r="M351" s="65"/>
      <c r="N351" s="66"/>
    </row>
    <row r="352" spans="9:18" ht="13.5" thickBot="1">
      <c r="I352" s="36">
        <f>J337</f>
        <v>7</v>
      </c>
      <c r="J352" s="15" t="s">
        <v>106</v>
      </c>
      <c r="K352" s="111">
        <v>15</v>
      </c>
      <c r="L352" s="33" t="s">
        <v>26</v>
      </c>
      <c r="M352" s="36">
        <f>ROUND(I352*K352,0)</f>
        <v>105</v>
      </c>
      <c r="N352" s="16" t="s">
        <v>36</v>
      </c>
      <c r="O352" s="93" t="s">
        <v>0</v>
      </c>
      <c r="P352" s="93" t="s">
        <v>0</v>
      </c>
      <c r="Q352" s="93" t="s">
        <v>0</v>
      </c>
      <c r="R352" s="93" t="s">
        <v>0</v>
      </c>
    </row>
    <row r="353" spans="9:19" ht="13.5" thickBot="1">
      <c r="I353" s="117" t="s">
        <v>0</v>
      </c>
      <c r="J353" s="15" t="s">
        <v>1</v>
      </c>
      <c r="K353" s="99">
        <v>9</v>
      </c>
      <c r="L353" s="15" t="s">
        <v>2</v>
      </c>
      <c r="M353" s="100"/>
      <c r="N353" s="37"/>
      <c r="O353" s="37"/>
      <c r="P353" s="37"/>
      <c r="Q353" s="37"/>
      <c r="R353" s="38"/>
      <c r="S353" s="49"/>
    </row>
    <row r="354" ht="13.5" thickBot="1">
      <c r="I354" s="93" t="s">
        <v>0</v>
      </c>
    </row>
    <row r="355" spans="9:19" ht="13.5" thickBot="1">
      <c r="I355" s="64" t="s">
        <v>3</v>
      </c>
      <c r="J355" s="65"/>
      <c r="K355" s="65"/>
      <c r="L355" s="65"/>
      <c r="M355" s="65"/>
      <c r="N355" s="65"/>
      <c r="O355" s="65"/>
      <c r="P355" s="65"/>
      <c r="Q355" s="65"/>
      <c r="R355" s="75" t="s">
        <v>4</v>
      </c>
      <c r="S355" s="50"/>
    </row>
    <row r="356" spans="9:19" ht="13.5" thickBot="1">
      <c r="I356" s="69" t="s">
        <v>5</v>
      </c>
      <c r="J356" s="70"/>
      <c r="K356" s="71" t="s">
        <v>6</v>
      </c>
      <c r="L356" s="70"/>
      <c r="M356" s="70"/>
      <c r="N356" s="72" t="s">
        <v>7</v>
      </c>
      <c r="O356" s="73" t="s">
        <v>8</v>
      </c>
      <c r="P356" s="72" t="s">
        <v>9</v>
      </c>
      <c r="Q356" s="73" t="s">
        <v>10</v>
      </c>
      <c r="R356" s="74" t="s">
        <v>11</v>
      </c>
      <c r="S356" s="50"/>
    </row>
    <row r="357" spans="9:19" ht="12.75">
      <c r="I357" s="8" t="s">
        <v>15</v>
      </c>
      <c r="J357" s="4"/>
      <c r="K357" s="101"/>
      <c r="L357" s="20" t="s">
        <v>16</v>
      </c>
      <c r="M357" s="102"/>
      <c r="N357" s="81">
        <f>ROUND(K357*M357*10.76,2)</f>
        <v>0</v>
      </c>
      <c r="O357" s="19" t="s">
        <v>17</v>
      </c>
      <c r="P357" s="19" t="s">
        <v>17</v>
      </c>
      <c r="Q357" s="19" t="s">
        <v>17</v>
      </c>
      <c r="R357" s="23" t="s">
        <v>17</v>
      </c>
      <c r="S357" s="51"/>
    </row>
    <row r="358" spans="9:19" ht="12.75">
      <c r="I358" s="34" t="s">
        <v>18</v>
      </c>
      <c r="J358" s="21"/>
      <c r="K358" s="101"/>
      <c r="L358" s="20" t="s">
        <v>16</v>
      </c>
      <c r="M358" s="102"/>
      <c r="N358" s="81">
        <f>ROUND(K358*M358*10.76,2)</f>
        <v>0</v>
      </c>
      <c r="O358" s="18">
        <v>1.1</v>
      </c>
      <c r="P358" s="18">
        <f>$D$39-$G$29</f>
        <v>19.799999999999997</v>
      </c>
      <c r="Q358" s="107">
        <v>1</v>
      </c>
      <c r="R358" s="46">
        <f aca="true" t="shared" si="40" ref="R358:R363">ROUND(N358*O358*P358*Q358,0)</f>
        <v>0</v>
      </c>
      <c r="S358" s="52"/>
    </row>
    <row r="359" spans="9:19" ht="12.75">
      <c r="I359" s="68" t="s">
        <v>19</v>
      </c>
      <c r="J359" s="21"/>
      <c r="K359" s="41" t="s">
        <v>20</v>
      </c>
      <c r="L359" s="20" t="s">
        <v>16</v>
      </c>
      <c r="M359" s="42" t="s">
        <v>20</v>
      </c>
      <c r="N359" s="18">
        <f>N357-N358</f>
        <v>0</v>
      </c>
      <c r="O359" s="18">
        <v>0.5</v>
      </c>
      <c r="P359" s="18">
        <f>$D$39-$G$29</f>
        <v>19.799999999999997</v>
      </c>
      <c r="Q359" s="107">
        <v>1</v>
      </c>
      <c r="R359" s="46">
        <f t="shared" si="40"/>
        <v>0</v>
      </c>
      <c r="S359" s="52"/>
    </row>
    <row r="360" spans="9:19" ht="12.75">
      <c r="I360" s="34" t="s">
        <v>23</v>
      </c>
      <c r="J360" s="21"/>
      <c r="K360" s="101">
        <v>27.5</v>
      </c>
      <c r="L360" s="20" t="s">
        <v>16</v>
      </c>
      <c r="M360" s="102">
        <v>2.8</v>
      </c>
      <c r="N360" s="81">
        <f>ROUND(K360*M360*10.76,2)</f>
        <v>828.52</v>
      </c>
      <c r="O360" s="18">
        <v>0.5</v>
      </c>
      <c r="P360" s="18">
        <f>$P$6*2/3</f>
        <v>13.199999999999998</v>
      </c>
      <c r="Q360" s="107">
        <v>0.7</v>
      </c>
      <c r="R360" s="46">
        <f t="shared" si="40"/>
        <v>3828</v>
      </c>
      <c r="S360" s="52"/>
    </row>
    <row r="361" spans="9:19" ht="12.75">
      <c r="I361" s="34" t="s">
        <v>27</v>
      </c>
      <c r="J361" s="21"/>
      <c r="K361" s="101"/>
      <c r="L361" s="20" t="s">
        <v>16</v>
      </c>
      <c r="M361" s="102"/>
      <c r="N361" s="81">
        <f>ROUND(K361*M361*10.76,2)</f>
        <v>0</v>
      </c>
      <c r="O361" s="18">
        <v>1.1</v>
      </c>
      <c r="P361" s="18">
        <f>$P$6*2/3</f>
        <v>13.199999999999998</v>
      </c>
      <c r="Q361" s="107">
        <v>1</v>
      </c>
      <c r="R361" s="46">
        <f t="shared" si="40"/>
        <v>0</v>
      </c>
      <c r="S361" s="52"/>
    </row>
    <row r="362" spans="9:19" ht="12.75">
      <c r="I362" s="34" t="s">
        <v>29</v>
      </c>
      <c r="J362" s="21"/>
      <c r="K362" s="101"/>
      <c r="L362" s="20" t="s">
        <v>16</v>
      </c>
      <c r="M362" s="102"/>
      <c r="N362" s="81">
        <f>ROUND(K362*M362*10.76,2)</f>
        <v>0</v>
      </c>
      <c r="O362" s="18">
        <v>0.3</v>
      </c>
      <c r="P362" s="18">
        <f>$P$6*2/3</f>
        <v>13.199999999999998</v>
      </c>
      <c r="Q362" s="107">
        <v>1</v>
      </c>
      <c r="R362" s="46">
        <f t="shared" si="40"/>
        <v>0</v>
      </c>
      <c r="S362" s="52"/>
    </row>
    <row r="363" spans="9:19" ht="12.75">
      <c r="I363" s="34" t="s">
        <v>31</v>
      </c>
      <c r="J363" s="21"/>
      <c r="K363" s="101">
        <v>9.523</v>
      </c>
      <c r="L363" s="20" t="s">
        <v>16</v>
      </c>
      <c r="M363" s="102">
        <v>17</v>
      </c>
      <c r="N363" s="81">
        <f>ROUND(K363*M363*10.76,2)</f>
        <v>1741.95</v>
      </c>
      <c r="O363" s="18">
        <v>0.3</v>
      </c>
      <c r="P363" s="18">
        <v>19.8</v>
      </c>
      <c r="Q363" s="107">
        <v>1</v>
      </c>
      <c r="R363" s="46">
        <f t="shared" si="40"/>
        <v>10347</v>
      </c>
      <c r="S363" s="52"/>
    </row>
    <row r="364" spans="9:19" ht="13.5" thickBot="1">
      <c r="I364" s="103">
        <v>10</v>
      </c>
      <c r="J364" s="11" t="s">
        <v>40</v>
      </c>
      <c r="K364" s="24"/>
      <c r="L364" s="25"/>
      <c r="M364" s="26"/>
      <c r="N364" s="27"/>
      <c r="O364" s="28"/>
      <c r="P364" s="29"/>
      <c r="Q364" s="29"/>
      <c r="R364" s="47">
        <f>ROUND(SUM(R358:R363)*(I364/100),0)</f>
        <v>1418</v>
      </c>
      <c r="S364" s="52"/>
    </row>
    <row r="365" spans="9:19" ht="13.5" thickBot="1">
      <c r="I365" t="s">
        <v>46</v>
      </c>
      <c r="P365" s="4"/>
      <c r="R365" s="45">
        <f>SUM(R358:R364)</f>
        <v>15593</v>
      </c>
      <c r="S365" s="52"/>
    </row>
    <row r="366" ht="13.5" thickBot="1">
      <c r="I366" s="93" t="s">
        <v>0</v>
      </c>
    </row>
    <row r="367" spans="9:19" ht="13.5" thickBot="1">
      <c r="I367" s="64" t="s">
        <v>50</v>
      </c>
      <c r="J367" s="65"/>
      <c r="K367" s="65"/>
      <c r="L367" s="65"/>
      <c r="M367" s="65"/>
      <c r="N367" s="65"/>
      <c r="O367" s="65"/>
      <c r="P367" s="65"/>
      <c r="Q367" s="65"/>
      <c r="R367" s="75" t="s">
        <v>4</v>
      </c>
      <c r="S367" s="50"/>
    </row>
    <row r="368" spans="9:19" ht="13.5" thickBot="1">
      <c r="I368" s="69" t="s">
        <v>5</v>
      </c>
      <c r="J368" s="70"/>
      <c r="K368" s="71" t="s">
        <v>6</v>
      </c>
      <c r="L368" s="70"/>
      <c r="M368" s="70"/>
      <c r="N368" s="72" t="s">
        <v>7</v>
      </c>
      <c r="O368" s="73" t="s">
        <v>8</v>
      </c>
      <c r="P368" s="72" t="s">
        <v>9</v>
      </c>
      <c r="Q368" s="73" t="s">
        <v>10</v>
      </c>
      <c r="R368" s="74" t="s">
        <v>11</v>
      </c>
      <c r="S368" s="50"/>
    </row>
    <row r="369" spans="9:19" ht="12.75">
      <c r="I369" s="104" t="s">
        <v>54</v>
      </c>
      <c r="J369" s="4"/>
      <c r="K369" s="101"/>
      <c r="L369" s="20" t="s">
        <v>16</v>
      </c>
      <c r="M369" s="102"/>
      <c r="N369" s="18">
        <f aca="true" t="shared" si="41" ref="N369:N374">ROUND(K369*M369*10.76,2)</f>
        <v>0</v>
      </c>
      <c r="O369" s="43">
        <v>0.5</v>
      </c>
      <c r="P369" s="106"/>
      <c r="Q369" s="107">
        <v>1</v>
      </c>
      <c r="R369" s="46">
        <f aca="true" t="shared" si="42" ref="R369:R374">ROUND(N369*O369*P369*Q369,0)</f>
        <v>0</v>
      </c>
      <c r="S369" s="52"/>
    </row>
    <row r="370" spans="9:19" ht="12.75">
      <c r="I370" s="105" t="s">
        <v>54</v>
      </c>
      <c r="J370" s="21"/>
      <c r="K370" s="101"/>
      <c r="L370" s="20" t="s">
        <v>16</v>
      </c>
      <c r="M370" s="102"/>
      <c r="N370" s="18">
        <f t="shared" si="41"/>
        <v>0</v>
      </c>
      <c r="O370" s="18">
        <v>0.5</v>
      </c>
      <c r="P370" s="106"/>
      <c r="Q370" s="107">
        <v>1</v>
      </c>
      <c r="R370" s="46">
        <f t="shared" si="42"/>
        <v>0</v>
      </c>
      <c r="S370" s="52"/>
    </row>
    <row r="371" spans="9:19" ht="12.75">
      <c r="I371" s="105" t="s">
        <v>55</v>
      </c>
      <c r="J371" s="21"/>
      <c r="K371" s="101"/>
      <c r="L371" s="20" t="s">
        <v>16</v>
      </c>
      <c r="M371" s="102"/>
      <c r="N371" s="18">
        <f t="shared" si="41"/>
        <v>0</v>
      </c>
      <c r="O371" s="18">
        <v>1.1</v>
      </c>
      <c r="P371" s="106"/>
      <c r="Q371" s="107">
        <v>1</v>
      </c>
      <c r="R371" s="46">
        <f t="shared" si="42"/>
        <v>0</v>
      </c>
      <c r="S371" s="52"/>
    </row>
    <row r="372" spans="9:19" ht="12.75">
      <c r="I372" s="105" t="s">
        <v>55</v>
      </c>
      <c r="J372" s="95"/>
      <c r="K372" s="101"/>
      <c r="L372" s="20" t="s">
        <v>16</v>
      </c>
      <c r="M372" s="102"/>
      <c r="N372" s="18">
        <f t="shared" si="41"/>
        <v>0</v>
      </c>
      <c r="O372" s="18">
        <v>1.1</v>
      </c>
      <c r="P372" s="106"/>
      <c r="Q372" s="107">
        <v>1</v>
      </c>
      <c r="R372" s="46">
        <f t="shared" si="42"/>
        <v>0</v>
      </c>
      <c r="S372" s="52"/>
    </row>
    <row r="373" spans="9:19" ht="12.75">
      <c r="I373" s="34" t="s">
        <v>31</v>
      </c>
      <c r="J373" s="21"/>
      <c r="K373" s="101">
        <v>9.52</v>
      </c>
      <c r="L373" s="20" t="s">
        <v>16</v>
      </c>
      <c r="M373" s="102">
        <v>17</v>
      </c>
      <c r="N373" s="18">
        <f t="shared" si="41"/>
        <v>1741.4</v>
      </c>
      <c r="O373" s="18">
        <v>0.3</v>
      </c>
      <c r="P373" s="106">
        <v>42</v>
      </c>
      <c r="Q373" s="107">
        <v>1</v>
      </c>
      <c r="R373" s="46">
        <f t="shared" si="42"/>
        <v>21942</v>
      </c>
      <c r="S373" s="52"/>
    </row>
    <row r="374" spans="9:19" ht="12.75">
      <c r="I374" s="34" t="s">
        <v>59</v>
      </c>
      <c r="J374" s="21"/>
      <c r="K374" s="101"/>
      <c r="L374" s="20" t="s">
        <v>16</v>
      </c>
      <c r="M374" s="102"/>
      <c r="N374" s="18">
        <f t="shared" si="41"/>
        <v>0</v>
      </c>
      <c r="O374" s="18">
        <v>0.6</v>
      </c>
      <c r="P374" s="106"/>
      <c r="Q374" s="107">
        <v>1</v>
      </c>
      <c r="R374" s="46">
        <f t="shared" si="42"/>
        <v>0</v>
      </c>
      <c r="S374" s="52"/>
    </row>
    <row r="375" spans="9:19" ht="13.5" thickBot="1">
      <c r="I375" s="103">
        <v>10</v>
      </c>
      <c r="J375" s="11" t="s">
        <v>40</v>
      </c>
      <c r="K375" s="24"/>
      <c r="L375" s="25"/>
      <c r="M375" s="26"/>
      <c r="N375" s="27"/>
      <c r="O375" s="28"/>
      <c r="P375" s="29"/>
      <c r="Q375" s="29"/>
      <c r="R375" s="46">
        <f>ROUND(SUM(R369:R374)*(I375/100),0)</f>
        <v>2194</v>
      </c>
      <c r="S375" s="52"/>
    </row>
    <row r="376" spans="9:19" ht="13.5" thickBot="1">
      <c r="I376" t="s">
        <v>46</v>
      </c>
      <c r="P376" s="4"/>
      <c r="R376" s="45">
        <f>SUM(R369:R375)</f>
        <v>24136</v>
      </c>
      <c r="S376" s="52"/>
    </row>
    <row r="377" ht="13.5" thickBot="1">
      <c r="I377" s="93" t="s">
        <v>0</v>
      </c>
    </row>
    <row r="378" spans="9:19" ht="13.5" thickBot="1">
      <c r="I378" s="64" t="s">
        <v>66</v>
      </c>
      <c r="J378" s="65"/>
      <c r="K378" s="65"/>
      <c r="L378" s="65"/>
      <c r="M378" s="65"/>
      <c r="N378" s="65"/>
      <c r="O378" s="65"/>
      <c r="P378" s="65"/>
      <c r="Q378" s="82" t="s">
        <v>67</v>
      </c>
      <c r="R378" s="83" t="s">
        <v>11</v>
      </c>
      <c r="S378" s="50"/>
    </row>
    <row r="379" spans="9:19" ht="12.75">
      <c r="I379" s="30" t="s">
        <v>68</v>
      </c>
      <c r="J379" s="95">
        <v>10</v>
      </c>
      <c r="K379" s="21" t="s">
        <v>69</v>
      </c>
      <c r="L379" s="21"/>
      <c r="M379" s="21"/>
      <c r="N379" s="95">
        <v>250</v>
      </c>
      <c r="O379" s="20" t="s">
        <v>26</v>
      </c>
      <c r="P379" s="21"/>
      <c r="Q379" s="44">
        <f>ROUND(J379*N379,0)</f>
        <v>2500</v>
      </c>
      <c r="R379" s="23" t="s">
        <v>70</v>
      </c>
      <c r="S379" s="51"/>
    </row>
    <row r="380" spans="9:19" ht="12.75">
      <c r="I380" s="30" t="s">
        <v>68</v>
      </c>
      <c r="J380" s="95"/>
      <c r="K380" s="21" t="s">
        <v>71</v>
      </c>
      <c r="L380" s="21"/>
      <c r="M380" s="21"/>
      <c r="N380" s="95"/>
      <c r="O380" s="20" t="s">
        <v>26</v>
      </c>
      <c r="P380" s="21"/>
      <c r="Q380" s="44">
        <f>ROUND(J380*N380,0)</f>
        <v>0</v>
      </c>
      <c r="R380" s="23" t="s">
        <v>70</v>
      </c>
      <c r="S380" s="51"/>
    </row>
    <row r="381" spans="9:19" ht="13.5" thickBot="1">
      <c r="I381" s="31" t="s">
        <v>74</v>
      </c>
      <c r="J381" s="32">
        <f>J379+J380</f>
        <v>10</v>
      </c>
      <c r="K381" s="32" t="s">
        <v>75</v>
      </c>
      <c r="L381" s="32"/>
      <c r="M381" s="32"/>
      <c r="N381" s="108">
        <v>200</v>
      </c>
      <c r="O381" s="25" t="s">
        <v>26</v>
      </c>
      <c r="P381" s="32"/>
      <c r="Q381" s="19" t="s">
        <v>70</v>
      </c>
      <c r="R381" s="47">
        <f>ROUND(J381*N381,0)</f>
        <v>2000</v>
      </c>
      <c r="S381" s="52"/>
    </row>
    <row r="382" spans="9:19" ht="13.5" thickBot="1">
      <c r="I382" t="s">
        <v>77</v>
      </c>
      <c r="Q382" s="45">
        <f>SUM(Q379:Q380)</f>
        <v>2500</v>
      </c>
      <c r="R382" s="45">
        <f>R381</f>
        <v>2000</v>
      </c>
      <c r="S382" s="52"/>
    </row>
    <row r="383" ht="13.5" thickBot="1">
      <c r="I383" s="93" t="s">
        <v>0</v>
      </c>
    </row>
    <row r="384" spans="9:19" ht="13.5" thickBot="1">
      <c r="I384" s="64" t="s">
        <v>80</v>
      </c>
      <c r="J384" s="65"/>
      <c r="K384" s="65"/>
      <c r="L384" s="65"/>
      <c r="M384" s="65"/>
      <c r="N384" s="65"/>
      <c r="O384" s="65"/>
      <c r="P384" s="65"/>
      <c r="Q384" s="82" t="s">
        <v>67</v>
      </c>
      <c r="R384" s="83" t="s">
        <v>11</v>
      </c>
      <c r="S384" s="50"/>
    </row>
    <row r="385" spans="9:19" ht="12.75">
      <c r="I385" s="34" t="s">
        <v>83</v>
      </c>
      <c r="J385" s="21"/>
      <c r="K385" s="95">
        <v>1515</v>
      </c>
      <c r="L385" s="21" t="s">
        <v>84</v>
      </c>
      <c r="M385" s="21"/>
      <c r="N385" s="21"/>
      <c r="O385" s="20" t="s">
        <v>26</v>
      </c>
      <c r="P385" s="22"/>
      <c r="Q385" s="19" t="s">
        <v>70</v>
      </c>
      <c r="R385" s="46">
        <f>ROUND(K385*3.41,0)</f>
        <v>5166</v>
      </c>
      <c r="S385" s="52"/>
    </row>
    <row r="386" spans="9:19" ht="12.75">
      <c r="I386" s="34" t="s">
        <v>86</v>
      </c>
      <c r="J386" s="21"/>
      <c r="K386" s="21"/>
      <c r="L386" s="21"/>
      <c r="M386" s="95"/>
      <c r="N386" s="21" t="s">
        <v>87</v>
      </c>
      <c r="O386" s="20" t="s">
        <v>26</v>
      </c>
      <c r="P386" s="22"/>
      <c r="Q386" s="19" t="s">
        <v>70</v>
      </c>
      <c r="R386" s="46">
        <f>ROUND(M386*3600,0)</f>
        <v>0</v>
      </c>
      <c r="S386" s="52"/>
    </row>
    <row r="387" spans="9:19" ht="12.75">
      <c r="I387" s="34" t="s">
        <v>90</v>
      </c>
      <c r="J387" s="21"/>
      <c r="K387" s="21"/>
      <c r="L387" s="21"/>
      <c r="M387" s="95"/>
      <c r="N387" s="21" t="s">
        <v>87</v>
      </c>
      <c r="O387" s="20" t="s">
        <v>26</v>
      </c>
      <c r="P387" s="22"/>
      <c r="Q387" s="19" t="s">
        <v>70</v>
      </c>
      <c r="R387" s="46">
        <f>ROUND(M387*3600,0)</f>
        <v>0</v>
      </c>
      <c r="S387" s="52"/>
    </row>
    <row r="388" spans="9:19" ht="12.75">
      <c r="I388" s="34" t="s">
        <v>92</v>
      </c>
      <c r="J388" s="21"/>
      <c r="K388" s="95">
        <v>13000</v>
      </c>
      <c r="L388" s="21" t="s">
        <v>84</v>
      </c>
      <c r="M388" s="21"/>
      <c r="N388" s="21"/>
      <c r="O388" s="20" t="s">
        <v>26</v>
      </c>
      <c r="P388" s="22"/>
      <c r="Q388" s="19" t="s">
        <v>70</v>
      </c>
      <c r="R388" s="46">
        <f>ROUND(K388*3.41,0)</f>
        <v>44330</v>
      </c>
      <c r="S388" s="52"/>
    </row>
    <row r="389" spans="9:19" ht="13.5" thickBot="1">
      <c r="I389" s="35" t="s">
        <v>121</v>
      </c>
      <c r="J389" s="32"/>
      <c r="K389" s="145">
        <v>0.1</v>
      </c>
      <c r="L389" s="108"/>
      <c r="M389" s="108"/>
      <c r="N389" s="108"/>
      <c r="O389" s="108"/>
      <c r="P389" s="108"/>
      <c r="Q389" s="109"/>
      <c r="R389" s="110">
        <f>(R388+R385)*K389</f>
        <v>4949.6</v>
      </c>
      <c r="S389" s="52"/>
    </row>
    <row r="390" spans="9:19" ht="13.5" thickBot="1">
      <c r="I390" t="s">
        <v>77</v>
      </c>
      <c r="Q390" s="45">
        <f>ROUND(Q389,0)</f>
        <v>0</v>
      </c>
      <c r="R390" s="45">
        <f>ROUND(SUM(R385:R389),0)</f>
        <v>54446</v>
      </c>
      <c r="S390" s="52"/>
    </row>
    <row r="391" ht="13.5" thickBot="1">
      <c r="I391" s="93" t="s">
        <v>0</v>
      </c>
    </row>
    <row r="392" spans="9:17" ht="13.5" thickBot="1">
      <c r="I392" s="36" t="s">
        <v>98</v>
      </c>
      <c r="J392" s="15"/>
      <c r="K392" s="15"/>
      <c r="L392" s="15"/>
      <c r="M392" s="15"/>
      <c r="N392" s="15"/>
      <c r="O392" s="15"/>
      <c r="P392" s="15"/>
      <c r="Q392" s="45">
        <f>Q382+Q390</f>
        <v>2500</v>
      </c>
    </row>
    <row r="393" spans="9:17" ht="13.5" thickBot="1">
      <c r="I393" s="36" t="s">
        <v>100</v>
      </c>
      <c r="J393" s="15"/>
      <c r="K393" s="15"/>
      <c r="L393" s="15"/>
      <c r="M393" s="15"/>
      <c r="N393" s="15"/>
      <c r="O393" s="15"/>
      <c r="P393" s="15"/>
      <c r="Q393" s="45">
        <f>R365+R376+R382+R390</f>
        <v>96175</v>
      </c>
    </row>
    <row r="394" ht="13.5" thickBot="1">
      <c r="I394" s="93" t="s">
        <v>0</v>
      </c>
    </row>
    <row r="395" spans="9:14" ht="13.5" thickBot="1">
      <c r="I395" s="64" t="s">
        <v>104</v>
      </c>
      <c r="J395" s="65"/>
      <c r="K395" s="65"/>
      <c r="L395" s="65"/>
      <c r="M395" s="65"/>
      <c r="N395" s="66"/>
    </row>
    <row r="396" spans="9:18" ht="13.5" thickBot="1">
      <c r="I396" s="36">
        <f>J381</f>
        <v>10</v>
      </c>
      <c r="J396" s="15" t="s">
        <v>106</v>
      </c>
      <c r="K396" s="111">
        <v>15</v>
      </c>
      <c r="L396" s="33" t="s">
        <v>26</v>
      </c>
      <c r="M396" s="36">
        <f>ROUND(I396*K396,0)</f>
        <v>150</v>
      </c>
      <c r="N396" s="16" t="s">
        <v>36</v>
      </c>
      <c r="O396" s="93" t="s">
        <v>0</v>
      </c>
      <c r="P396" s="93" t="s">
        <v>0</v>
      </c>
      <c r="Q396" s="93" t="s">
        <v>0</v>
      </c>
      <c r="R396" s="93" t="s">
        <v>0</v>
      </c>
    </row>
    <row r="397" spans="9:19" ht="13.5" thickBot="1">
      <c r="I397" s="117" t="s">
        <v>0</v>
      </c>
      <c r="J397" s="15" t="s">
        <v>1</v>
      </c>
      <c r="K397" s="99">
        <v>10</v>
      </c>
      <c r="L397" s="15" t="s">
        <v>2</v>
      </c>
      <c r="M397" s="100"/>
      <c r="N397" s="37"/>
      <c r="O397" s="37"/>
      <c r="P397" s="37"/>
      <c r="Q397" s="37"/>
      <c r="R397" s="38"/>
      <c r="S397" s="49"/>
    </row>
    <row r="398" ht="13.5" thickBot="1">
      <c r="I398" s="93" t="s">
        <v>0</v>
      </c>
    </row>
    <row r="399" spans="9:19" ht="13.5" thickBot="1">
      <c r="I399" s="64" t="s">
        <v>3</v>
      </c>
      <c r="J399" s="65"/>
      <c r="K399" s="65"/>
      <c r="L399" s="65"/>
      <c r="M399" s="65"/>
      <c r="N399" s="65"/>
      <c r="O399" s="65"/>
      <c r="P399" s="65"/>
      <c r="Q399" s="65"/>
      <c r="R399" s="75" t="s">
        <v>4</v>
      </c>
      <c r="S399" s="50"/>
    </row>
    <row r="400" spans="9:19" ht="13.5" thickBot="1">
      <c r="I400" s="69" t="s">
        <v>5</v>
      </c>
      <c r="J400" s="70"/>
      <c r="K400" s="71" t="s">
        <v>6</v>
      </c>
      <c r="L400" s="70"/>
      <c r="M400" s="70"/>
      <c r="N400" s="72" t="s">
        <v>7</v>
      </c>
      <c r="O400" s="73" t="s">
        <v>8</v>
      </c>
      <c r="P400" s="72" t="s">
        <v>9</v>
      </c>
      <c r="Q400" s="73" t="s">
        <v>10</v>
      </c>
      <c r="R400" s="74" t="s">
        <v>11</v>
      </c>
      <c r="S400" s="50"/>
    </row>
    <row r="401" spans="9:19" ht="12.75">
      <c r="I401" s="8" t="s">
        <v>15</v>
      </c>
      <c r="J401" s="4"/>
      <c r="K401" s="101"/>
      <c r="L401" s="20" t="s">
        <v>16</v>
      </c>
      <c r="M401" s="102"/>
      <c r="N401" s="81">
        <f>ROUND(K401*M401*10.76,2)</f>
        <v>0</v>
      </c>
      <c r="O401" s="19" t="s">
        <v>17</v>
      </c>
      <c r="P401" s="19" t="s">
        <v>17</v>
      </c>
      <c r="Q401" s="19" t="s">
        <v>17</v>
      </c>
      <c r="R401" s="23" t="s">
        <v>17</v>
      </c>
      <c r="S401" s="51"/>
    </row>
    <row r="402" spans="9:19" ht="12.75">
      <c r="I402" s="34" t="s">
        <v>18</v>
      </c>
      <c r="J402" s="21"/>
      <c r="K402" s="101"/>
      <c r="L402" s="20" t="s">
        <v>16</v>
      </c>
      <c r="M402" s="102"/>
      <c r="N402" s="81">
        <f>ROUND(K402*M402*10.76,2)</f>
        <v>0</v>
      </c>
      <c r="O402" s="18">
        <v>1.1</v>
      </c>
      <c r="P402" s="18">
        <f>$D$39-$G$29</f>
        <v>19.799999999999997</v>
      </c>
      <c r="Q402" s="107">
        <v>1</v>
      </c>
      <c r="R402" s="46">
        <f aca="true" t="shared" si="43" ref="R402:R407">ROUND(N402*O402*P402*Q402,0)</f>
        <v>0</v>
      </c>
      <c r="S402" s="52"/>
    </row>
    <row r="403" spans="9:19" ht="12.75">
      <c r="I403" s="68" t="s">
        <v>19</v>
      </c>
      <c r="J403" s="21"/>
      <c r="K403" s="41" t="s">
        <v>20</v>
      </c>
      <c r="L403" s="20" t="s">
        <v>16</v>
      </c>
      <c r="M403" s="42" t="s">
        <v>20</v>
      </c>
      <c r="N403" s="18">
        <f>N401-N402</f>
        <v>0</v>
      </c>
      <c r="O403" s="18">
        <v>0.5</v>
      </c>
      <c r="P403" s="18">
        <f>$D$39-$G$29</f>
        <v>19.799999999999997</v>
      </c>
      <c r="Q403" s="107">
        <v>1</v>
      </c>
      <c r="R403" s="46">
        <f t="shared" si="43"/>
        <v>0</v>
      </c>
      <c r="S403" s="52"/>
    </row>
    <row r="404" spans="9:19" ht="12.75">
      <c r="I404" s="34" t="s">
        <v>23</v>
      </c>
      <c r="J404" s="21"/>
      <c r="K404" s="101">
        <v>5</v>
      </c>
      <c r="L404" s="20" t="s">
        <v>16</v>
      </c>
      <c r="M404" s="102">
        <v>2.8</v>
      </c>
      <c r="N404" s="81">
        <f>ROUND(K404*M404*10.76,2)</f>
        <v>150.64</v>
      </c>
      <c r="O404" s="18">
        <v>0.5</v>
      </c>
      <c r="P404" s="18">
        <f>$P$6*2/3</f>
        <v>13.199999999999998</v>
      </c>
      <c r="Q404" s="107">
        <v>0.7</v>
      </c>
      <c r="R404" s="46">
        <f t="shared" si="43"/>
        <v>696</v>
      </c>
      <c r="S404" s="52"/>
    </row>
    <row r="405" spans="9:19" ht="12.75">
      <c r="I405" s="34" t="s">
        <v>27</v>
      </c>
      <c r="J405" s="21"/>
      <c r="K405" s="101"/>
      <c r="L405" s="20" t="s">
        <v>16</v>
      </c>
      <c r="M405" s="102"/>
      <c r="N405" s="81">
        <f>ROUND(K405*M405*10.76,2)</f>
        <v>0</v>
      </c>
      <c r="O405" s="18">
        <v>1.1</v>
      </c>
      <c r="P405" s="18">
        <f>$P$6*2/3</f>
        <v>13.199999999999998</v>
      </c>
      <c r="Q405" s="107">
        <v>1</v>
      </c>
      <c r="R405" s="46">
        <f t="shared" si="43"/>
        <v>0</v>
      </c>
      <c r="S405" s="52"/>
    </row>
    <row r="406" spans="9:19" ht="12.75">
      <c r="I406" s="34" t="s">
        <v>29</v>
      </c>
      <c r="J406" s="21"/>
      <c r="K406" s="101"/>
      <c r="L406" s="20" t="s">
        <v>16</v>
      </c>
      <c r="M406" s="102"/>
      <c r="N406" s="81">
        <f>ROUND(K406*M406*10.76,2)</f>
        <v>0</v>
      </c>
      <c r="O406" s="18">
        <v>0.3</v>
      </c>
      <c r="P406" s="18">
        <f>$P$6*2/3</f>
        <v>13.199999999999998</v>
      </c>
      <c r="Q406" s="107">
        <v>1</v>
      </c>
      <c r="R406" s="46">
        <f t="shared" si="43"/>
        <v>0</v>
      </c>
      <c r="S406" s="52"/>
    </row>
    <row r="407" spans="9:19" ht="12.75">
      <c r="I407" s="34" t="s">
        <v>31</v>
      </c>
      <c r="J407" s="21"/>
      <c r="K407" s="101">
        <v>5</v>
      </c>
      <c r="L407" s="20" t="s">
        <v>16</v>
      </c>
      <c r="M407" s="102">
        <v>7</v>
      </c>
      <c r="N407" s="81">
        <f>ROUND(K407*M407*10.76,2)</f>
        <v>376.6</v>
      </c>
      <c r="O407" s="18">
        <v>0.3</v>
      </c>
      <c r="P407" s="18">
        <v>19.8</v>
      </c>
      <c r="Q407" s="107">
        <v>1</v>
      </c>
      <c r="R407" s="46">
        <f t="shared" si="43"/>
        <v>2237</v>
      </c>
      <c r="S407" s="52"/>
    </row>
    <row r="408" spans="9:19" ht="13.5" thickBot="1">
      <c r="I408" s="103">
        <v>10</v>
      </c>
      <c r="J408" s="11" t="s">
        <v>40</v>
      </c>
      <c r="K408" s="24"/>
      <c r="L408" s="25"/>
      <c r="M408" s="26"/>
      <c r="N408" s="27"/>
      <c r="O408" s="28"/>
      <c r="P408" s="29"/>
      <c r="Q408" s="29"/>
      <c r="R408" s="47">
        <f>ROUND(SUM(R402:R407)*(I408/100),0)</f>
        <v>293</v>
      </c>
      <c r="S408" s="52"/>
    </row>
    <row r="409" spans="9:19" ht="13.5" thickBot="1">
      <c r="I409" t="s">
        <v>46</v>
      </c>
      <c r="P409" s="4"/>
      <c r="R409" s="45">
        <f>SUM(R402:R408)</f>
        <v>3226</v>
      </c>
      <c r="S409" s="52"/>
    </row>
    <row r="410" ht="13.5" thickBot="1">
      <c r="I410" s="93" t="s">
        <v>0</v>
      </c>
    </row>
    <row r="411" spans="9:19" ht="13.5" thickBot="1">
      <c r="I411" s="64" t="s">
        <v>50</v>
      </c>
      <c r="J411" s="65"/>
      <c r="K411" s="65"/>
      <c r="L411" s="65"/>
      <c r="M411" s="65"/>
      <c r="N411" s="65"/>
      <c r="O411" s="65"/>
      <c r="P411" s="65"/>
      <c r="Q411" s="65"/>
      <c r="R411" s="75" t="s">
        <v>4</v>
      </c>
      <c r="S411" s="50"/>
    </row>
    <row r="412" spans="9:19" ht="13.5" thickBot="1">
      <c r="I412" s="69" t="s">
        <v>5</v>
      </c>
      <c r="J412" s="70"/>
      <c r="K412" s="71" t="s">
        <v>6</v>
      </c>
      <c r="L412" s="70"/>
      <c r="M412" s="70"/>
      <c r="N412" s="72" t="s">
        <v>7</v>
      </c>
      <c r="O412" s="73" t="s">
        <v>8</v>
      </c>
      <c r="P412" s="72" t="s">
        <v>9</v>
      </c>
      <c r="Q412" s="73" t="s">
        <v>10</v>
      </c>
      <c r="R412" s="74" t="s">
        <v>11</v>
      </c>
      <c r="S412" s="50"/>
    </row>
    <row r="413" spans="9:19" ht="12.75">
      <c r="I413" s="104" t="s">
        <v>54</v>
      </c>
      <c r="J413" s="4"/>
      <c r="K413" s="101"/>
      <c r="L413" s="20" t="s">
        <v>16</v>
      </c>
      <c r="M413" s="102"/>
      <c r="N413" s="18">
        <f aca="true" t="shared" si="44" ref="N413:N418">ROUND(K413*M413*10.76,2)</f>
        <v>0</v>
      </c>
      <c r="O413" s="43">
        <v>0.5</v>
      </c>
      <c r="P413" s="106"/>
      <c r="Q413" s="107">
        <v>1</v>
      </c>
      <c r="R413" s="46">
        <f aca="true" t="shared" si="45" ref="R413:R418">ROUND(N413*O413*P413*Q413,0)</f>
        <v>0</v>
      </c>
      <c r="S413" s="52"/>
    </row>
    <row r="414" spans="9:19" ht="12.75">
      <c r="I414" s="105" t="s">
        <v>54</v>
      </c>
      <c r="J414" s="21"/>
      <c r="K414" s="101"/>
      <c r="L414" s="20" t="s">
        <v>16</v>
      </c>
      <c r="M414" s="102"/>
      <c r="N414" s="18">
        <f t="shared" si="44"/>
        <v>0</v>
      </c>
      <c r="O414" s="18">
        <v>0.5</v>
      </c>
      <c r="P414" s="106"/>
      <c r="Q414" s="107">
        <v>1</v>
      </c>
      <c r="R414" s="46">
        <f t="shared" si="45"/>
        <v>0</v>
      </c>
      <c r="S414" s="52"/>
    </row>
    <row r="415" spans="9:19" ht="12.75">
      <c r="I415" s="105" t="s">
        <v>55</v>
      </c>
      <c r="J415" s="21"/>
      <c r="K415" s="101"/>
      <c r="L415" s="20" t="s">
        <v>16</v>
      </c>
      <c r="M415" s="102"/>
      <c r="N415" s="18">
        <f t="shared" si="44"/>
        <v>0</v>
      </c>
      <c r="O415" s="18">
        <v>1.1</v>
      </c>
      <c r="P415" s="106"/>
      <c r="Q415" s="107">
        <v>1</v>
      </c>
      <c r="R415" s="46">
        <f t="shared" si="45"/>
        <v>0</v>
      </c>
      <c r="S415" s="52"/>
    </row>
    <row r="416" spans="9:19" ht="12.75">
      <c r="I416" s="105" t="s">
        <v>55</v>
      </c>
      <c r="J416" s="95"/>
      <c r="K416" s="101"/>
      <c r="L416" s="20" t="s">
        <v>16</v>
      </c>
      <c r="M416" s="102"/>
      <c r="N416" s="18">
        <f t="shared" si="44"/>
        <v>0</v>
      </c>
      <c r="O416" s="18">
        <v>1.1</v>
      </c>
      <c r="P416" s="106"/>
      <c r="Q416" s="107">
        <v>1</v>
      </c>
      <c r="R416" s="46">
        <f t="shared" si="45"/>
        <v>0</v>
      </c>
      <c r="S416" s="52"/>
    </row>
    <row r="417" spans="9:19" ht="12.75">
      <c r="I417" s="34" t="s">
        <v>31</v>
      </c>
      <c r="J417" s="21"/>
      <c r="K417" s="101">
        <v>5</v>
      </c>
      <c r="L417" s="20" t="s">
        <v>16</v>
      </c>
      <c r="M417" s="102">
        <v>7</v>
      </c>
      <c r="N417" s="18">
        <f t="shared" si="44"/>
        <v>376.6</v>
      </c>
      <c r="O417" s="18">
        <v>0.3</v>
      </c>
      <c r="P417" s="106">
        <v>42</v>
      </c>
      <c r="Q417" s="107">
        <v>1</v>
      </c>
      <c r="R417" s="46">
        <f t="shared" si="45"/>
        <v>4745</v>
      </c>
      <c r="S417" s="52"/>
    </row>
    <row r="418" spans="9:19" ht="12.75">
      <c r="I418" s="34" t="s">
        <v>59</v>
      </c>
      <c r="J418" s="21"/>
      <c r="K418" s="101"/>
      <c r="L418" s="20" t="s">
        <v>16</v>
      </c>
      <c r="M418" s="102"/>
      <c r="N418" s="18">
        <f t="shared" si="44"/>
        <v>0</v>
      </c>
      <c r="O418" s="18">
        <v>0.6</v>
      </c>
      <c r="P418" s="106"/>
      <c r="Q418" s="107">
        <v>1</v>
      </c>
      <c r="R418" s="46">
        <f t="shared" si="45"/>
        <v>0</v>
      </c>
      <c r="S418" s="52"/>
    </row>
    <row r="419" spans="9:19" ht="13.5" thickBot="1">
      <c r="I419" s="103">
        <v>10</v>
      </c>
      <c r="J419" s="11" t="s">
        <v>40</v>
      </c>
      <c r="K419" s="24"/>
      <c r="L419" s="25"/>
      <c r="M419" s="26"/>
      <c r="N419" s="27"/>
      <c r="O419" s="28"/>
      <c r="P419" s="29"/>
      <c r="Q419" s="29"/>
      <c r="R419" s="46">
        <f>ROUND(SUM(R413:R418)*(I419/100),0)</f>
        <v>475</v>
      </c>
      <c r="S419" s="52"/>
    </row>
    <row r="420" spans="9:19" ht="13.5" thickBot="1">
      <c r="I420" t="s">
        <v>46</v>
      </c>
      <c r="P420" s="4"/>
      <c r="R420" s="45">
        <f>SUM(R413:R419)</f>
        <v>5220</v>
      </c>
      <c r="S420" s="52"/>
    </row>
    <row r="421" ht="13.5" thickBot="1">
      <c r="I421" s="93" t="s">
        <v>0</v>
      </c>
    </row>
    <row r="422" spans="9:19" ht="13.5" thickBot="1">
      <c r="I422" s="64" t="s">
        <v>66</v>
      </c>
      <c r="J422" s="65"/>
      <c r="K422" s="65"/>
      <c r="L422" s="65"/>
      <c r="M422" s="65"/>
      <c r="N422" s="65"/>
      <c r="O422" s="65"/>
      <c r="P422" s="65"/>
      <c r="Q422" s="82" t="s">
        <v>67</v>
      </c>
      <c r="R422" s="83" t="s">
        <v>11</v>
      </c>
      <c r="S422" s="50"/>
    </row>
    <row r="423" spans="9:19" ht="12.75">
      <c r="I423" s="30" t="s">
        <v>68</v>
      </c>
      <c r="J423" s="95">
        <v>2</v>
      </c>
      <c r="K423" s="21" t="s">
        <v>69</v>
      </c>
      <c r="L423" s="21"/>
      <c r="M423" s="21"/>
      <c r="N423" s="95">
        <v>250</v>
      </c>
      <c r="O423" s="20" t="s">
        <v>26</v>
      </c>
      <c r="P423" s="21"/>
      <c r="Q423" s="44">
        <f>ROUND(J423*N423,0)</f>
        <v>500</v>
      </c>
      <c r="R423" s="23" t="s">
        <v>70</v>
      </c>
      <c r="S423" s="51"/>
    </row>
    <row r="424" spans="9:19" ht="12.75">
      <c r="I424" s="30" t="s">
        <v>68</v>
      </c>
      <c r="J424" s="95"/>
      <c r="K424" s="21" t="s">
        <v>71</v>
      </c>
      <c r="L424" s="21"/>
      <c r="M424" s="21"/>
      <c r="N424" s="95"/>
      <c r="O424" s="20" t="s">
        <v>26</v>
      </c>
      <c r="P424" s="21"/>
      <c r="Q424" s="44">
        <f>ROUND(J424*N424,0)</f>
        <v>0</v>
      </c>
      <c r="R424" s="23" t="s">
        <v>70</v>
      </c>
      <c r="S424" s="51"/>
    </row>
    <row r="425" spans="9:19" ht="13.5" thickBot="1">
      <c r="I425" s="31" t="s">
        <v>74</v>
      </c>
      <c r="J425" s="32">
        <f>J423+J424</f>
        <v>2</v>
      </c>
      <c r="K425" s="32" t="s">
        <v>75</v>
      </c>
      <c r="L425" s="32"/>
      <c r="M425" s="32"/>
      <c r="N425" s="108">
        <v>200</v>
      </c>
      <c r="O425" s="25" t="s">
        <v>26</v>
      </c>
      <c r="P425" s="32"/>
      <c r="Q425" s="19" t="s">
        <v>70</v>
      </c>
      <c r="R425" s="47">
        <f>ROUND(J425*N425,0)</f>
        <v>400</v>
      </c>
      <c r="S425" s="52"/>
    </row>
    <row r="426" spans="9:19" ht="13.5" thickBot="1">
      <c r="I426" t="s">
        <v>77</v>
      </c>
      <c r="Q426" s="45">
        <f>SUM(Q423:Q424)</f>
        <v>500</v>
      </c>
      <c r="R426" s="45">
        <f>R425</f>
        <v>400</v>
      </c>
      <c r="S426" s="52"/>
    </row>
    <row r="427" ht="13.5" thickBot="1">
      <c r="I427" s="93" t="s">
        <v>0</v>
      </c>
    </row>
    <row r="428" spans="9:19" ht="13.5" thickBot="1">
      <c r="I428" s="64" t="s">
        <v>80</v>
      </c>
      <c r="J428" s="65"/>
      <c r="K428" s="65"/>
      <c r="L428" s="65"/>
      <c r="M428" s="65"/>
      <c r="N428" s="65"/>
      <c r="O428" s="65"/>
      <c r="P428" s="65"/>
      <c r="Q428" s="82" t="s">
        <v>67</v>
      </c>
      <c r="R428" s="83" t="s">
        <v>11</v>
      </c>
      <c r="S428" s="50"/>
    </row>
    <row r="429" spans="9:19" ht="12.75">
      <c r="I429" s="34" t="s">
        <v>83</v>
      </c>
      <c r="J429" s="21"/>
      <c r="K429" s="95">
        <v>400</v>
      </c>
      <c r="L429" s="21" t="s">
        <v>84</v>
      </c>
      <c r="M429" s="21"/>
      <c r="N429" s="21"/>
      <c r="O429" s="20" t="s">
        <v>26</v>
      </c>
      <c r="P429" s="22"/>
      <c r="Q429" s="19" t="s">
        <v>70</v>
      </c>
      <c r="R429" s="46">
        <f>ROUND(K429*3.41,0)</f>
        <v>1364</v>
      </c>
      <c r="S429" s="52"/>
    </row>
    <row r="430" spans="9:19" ht="12.75">
      <c r="I430" s="34" t="s">
        <v>86</v>
      </c>
      <c r="J430" s="21"/>
      <c r="K430" s="21"/>
      <c r="L430" s="21"/>
      <c r="M430" s="95"/>
      <c r="N430" s="21" t="s">
        <v>87</v>
      </c>
      <c r="O430" s="20" t="s">
        <v>26</v>
      </c>
      <c r="P430" s="22"/>
      <c r="Q430" s="19" t="s">
        <v>70</v>
      </c>
      <c r="R430" s="46">
        <f>ROUND(M430*3600,0)</f>
        <v>0</v>
      </c>
      <c r="S430" s="52"/>
    </row>
    <row r="431" spans="9:19" ht="12.75">
      <c r="I431" s="34" t="s">
        <v>90</v>
      </c>
      <c r="J431" s="21"/>
      <c r="K431" s="21"/>
      <c r="L431" s="21"/>
      <c r="M431" s="95"/>
      <c r="N431" s="21" t="s">
        <v>87</v>
      </c>
      <c r="O431" s="20" t="s">
        <v>26</v>
      </c>
      <c r="P431" s="22"/>
      <c r="Q431" s="19" t="s">
        <v>70</v>
      </c>
      <c r="R431" s="46">
        <f>ROUND(M431*3600,0)</f>
        <v>0</v>
      </c>
      <c r="S431" s="52"/>
    </row>
    <row r="432" spans="9:19" ht="12.75">
      <c r="I432" s="34" t="s">
        <v>92</v>
      </c>
      <c r="J432" s="21"/>
      <c r="K432" s="95"/>
      <c r="L432" s="21" t="s">
        <v>84</v>
      </c>
      <c r="M432" s="21"/>
      <c r="N432" s="21"/>
      <c r="O432" s="20" t="s">
        <v>26</v>
      </c>
      <c r="P432" s="22"/>
      <c r="Q432" s="19" t="s">
        <v>70</v>
      </c>
      <c r="R432" s="46">
        <f>ROUND(K432*3.41,0)</f>
        <v>0</v>
      </c>
      <c r="S432" s="52"/>
    </row>
    <row r="433" spans="9:19" ht="13.5" thickBot="1">
      <c r="I433" s="35" t="s">
        <v>121</v>
      </c>
      <c r="J433" s="32"/>
      <c r="K433" s="145"/>
      <c r="L433" s="108"/>
      <c r="M433" s="108"/>
      <c r="N433" s="108"/>
      <c r="O433" s="108"/>
      <c r="P433" s="108"/>
      <c r="Q433" s="109"/>
      <c r="R433" s="110">
        <f>(R432+R429)*K433</f>
        <v>0</v>
      </c>
      <c r="S433" s="52"/>
    </row>
    <row r="434" spans="9:19" ht="13.5" thickBot="1">
      <c r="I434" t="s">
        <v>77</v>
      </c>
      <c r="Q434" s="45">
        <f>ROUND(Q433,0)</f>
        <v>0</v>
      </c>
      <c r="R434" s="45">
        <f>ROUND(SUM(R429:R433),0)</f>
        <v>1364</v>
      </c>
      <c r="S434" s="52"/>
    </row>
    <row r="435" ht="13.5" thickBot="1">
      <c r="I435" s="93" t="s">
        <v>0</v>
      </c>
    </row>
    <row r="436" spans="9:17" ht="13.5" thickBot="1">
      <c r="I436" s="36" t="s">
        <v>98</v>
      </c>
      <c r="J436" s="15"/>
      <c r="K436" s="15"/>
      <c r="L436" s="15"/>
      <c r="M436" s="15"/>
      <c r="N436" s="15"/>
      <c r="O436" s="15"/>
      <c r="P436" s="15"/>
      <c r="Q436" s="45">
        <f>Q426+Q434</f>
        <v>500</v>
      </c>
    </row>
    <row r="437" spans="9:17" ht="13.5" thickBot="1">
      <c r="I437" s="36" t="s">
        <v>100</v>
      </c>
      <c r="J437" s="15"/>
      <c r="K437" s="15"/>
      <c r="L437" s="15"/>
      <c r="M437" s="15"/>
      <c r="N437" s="15"/>
      <c r="O437" s="15"/>
      <c r="P437" s="15"/>
      <c r="Q437" s="45">
        <f>R409+R420+R426+R434</f>
        <v>10210</v>
      </c>
    </row>
    <row r="438" ht="13.5" thickBot="1">
      <c r="I438" s="93" t="s">
        <v>0</v>
      </c>
    </row>
    <row r="439" spans="9:14" ht="13.5" thickBot="1">
      <c r="I439" s="64" t="s">
        <v>104</v>
      </c>
      <c r="J439" s="65"/>
      <c r="K439" s="65"/>
      <c r="L439" s="65"/>
      <c r="M439" s="65"/>
      <c r="N439" s="66"/>
    </row>
    <row r="440" spans="9:18" ht="13.5" thickBot="1">
      <c r="I440" s="36">
        <f>J425</f>
        <v>2</v>
      </c>
      <c r="J440" s="15" t="s">
        <v>106</v>
      </c>
      <c r="K440" s="111">
        <v>15</v>
      </c>
      <c r="L440" s="33" t="s">
        <v>26</v>
      </c>
      <c r="M440" s="36">
        <f>ROUND(I440*K440,0)</f>
        <v>30</v>
      </c>
      <c r="N440" s="16" t="s">
        <v>36</v>
      </c>
      <c r="O440" s="93" t="s">
        <v>0</v>
      </c>
      <c r="P440" s="93" t="s">
        <v>0</v>
      </c>
      <c r="Q440" s="93" t="s">
        <v>0</v>
      </c>
      <c r="R440" s="93" t="s">
        <v>0</v>
      </c>
    </row>
    <row r="441" spans="9:19" ht="13.5" thickBot="1">
      <c r="I441" s="117" t="s">
        <v>0</v>
      </c>
      <c r="J441" s="15" t="s">
        <v>1</v>
      </c>
      <c r="K441" s="99">
        <v>11</v>
      </c>
      <c r="L441" s="15" t="s">
        <v>2</v>
      </c>
      <c r="M441" s="100"/>
      <c r="N441" s="37"/>
      <c r="O441" s="37"/>
      <c r="P441" s="37"/>
      <c r="Q441" s="37"/>
      <c r="R441" s="38"/>
      <c r="S441" s="49"/>
    </row>
    <row r="442" ht="13.5" thickBot="1">
      <c r="I442" s="93" t="s">
        <v>0</v>
      </c>
    </row>
    <row r="443" spans="9:19" ht="13.5" thickBot="1">
      <c r="I443" s="64" t="s">
        <v>3</v>
      </c>
      <c r="J443" s="65"/>
      <c r="K443" s="65"/>
      <c r="L443" s="65"/>
      <c r="M443" s="65"/>
      <c r="N443" s="65"/>
      <c r="O443" s="65"/>
      <c r="P443" s="65"/>
      <c r="Q443" s="65"/>
      <c r="R443" s="75" t="s">
        <v>4</v>
      </c>
      <c r="S443" s="50"/>
    </row>
    <row r="444" spans="9:19" ht="13.5" thickBot="1">
      <c r="I444" s="69" t="s">
        <v>5</v>
      </c>
      <c r="J444" s="70"/>
      <c r="K444" s="71" t="s">
        <v>6</v>
      </c>
      <c r="L444" s="70"/>
      <c r="M444" s="70"/>
      <c r="N444" s="72" t="s">
        <v>7</v>
      </c>
      <c r="O444" s="73" t="s">
        <v>8</v>
      </c>
      <c r="P444" s="72" t="s">
        <v>9</v>
      </c>
      <c r="Q444" s="73" t="s">
        <v>10</v>
      </c>
      <c r="R444" s="74" t="s">
        <v>11</v>
      </c>
      <c r="S444" s="50"/>
    </row>
    <row r="445" spans="9:19" ht="12.75">
      <c r="I445" s="8" t="s">
        <v>15</v>
      </c>
      <c r="J445" s="4"/>
      <c r="K445" s="101"/>
      <c r="L445" s="20" t="s">
        <v>16</v>
      </c>
      <c r="M445" s="102"/>
      <c r="N445" s="81">
        <f>ROUND(K445*M445*10.76,2)</f>
        <v>0</v>
      </c>
      <c r="O445" s="19" t="s">
        <v>17</v>
      </c>
      <c r="P445" s="19" t="s">
        <v>17</v>
      </c>
      <c r="Q445" s="19" t="s">
        <v>17</v>
      </c>
      <c r="R445" s="23" t="s">
        <v>17</v>
      </c>
      <c r="S445" s="51"/>
    </row>
    <row r="446" spans="9:19" ht="12.75">
      <c r="I446" s="34" t="s">
        <v>18</v>
      </c>
      <c r="J446" s="21"/>
      <c r="K446" s="101"/>
      <c r="L446" s="20" t="s">
        <v>16</v>
      </c>
      <c r="M446" s="102"/>
      <c r="N446" s="81">
        <f>ROUND(K446*M446*10.76,2)</f>
        <v>0</v>
      </c>
      <c r="O446" s="18">
        <v>1.1</v>
      </c>
      <c r="P446" s="18">
        <f>$D$39-$G$29</f>
        <v>19.799999999999997</v>
      </c>
      <c r="Q446" s="107">
        <v>1</v>
      </c>
      <c r="R446" s="46">
        <f aca="true" t="shared" si="46" ref="R446:R451">ROUND(N446*O446*P446*Q446,0)</f>
        <v>0</v>
      </c>
      <c r="S446" s="52"/>
    </row>
    <row r="447" spans="9:19" ht="12.75">
      <c r="I447" s="68" t="s">
        <v>19</v>
      </c>
      <c r="J447" s="21"/>
      <c r="K447" s="41" t="s">
        <v>20</v>
      </c>
      <c r="L447" s="20" t="s">
        <v>16</v>
      </c>
      <c r="M447" s="42" t="s">
        <v>20</v>
      </c>
      <c r="N447" s="18">
        <f>N445-N446</f>
        <v>0</v>
      </c>
      <c r="O447" s="18">
        <v>0.5</v>
      </c>
      <c r="P447" s="18">
        <f>$D$39-$G$29</f>
        <v>19.799999999999997</v>
      </c>
      <c r="Q447" s="107">
        <v>1</v>
      </c>
      <c r="R447" s="46">
        <f t="shared" si="46"/>
        <v>0</v>
      </c>
      <c r="S447" s="52"/>
    </row>
    <row r="448" spans="9:19" ht="12.75">
      <c r="I448" s="34" t="s">
        <v>23</v>
      </c>
      <c r="J448" s="21"/>
      <c r="K448" s="101">
        <v>10</v>
      </c>
      <c r="L448" s="20" t="s">
        <v>16</v>
      </c>
      <c r="M448" s="102">
        <v>2.8</v>
      </c>
      <c r="N448" s="81">
        <f>ROUND(K448*M448*10.76,2)</f>
        <v>301.28</v>
      </c>
      <c r="O448" s="18">
        <v>0.5</v>
      </c>
      <c r="P448" s="18">
        <f>$P$6*2/3</f>
        <v>13.199999999999998</v>
      </c>
      <c r="Q448" s="107">
        <v>0.7</v>
      </c>
      <c r="R448" s="46">
        <f t="shared" si="46"/>
        <v>1392</v>
      </c>
      <c r="S448" s="52"/>
    </row>
    <row r="449" spans="9:19" ht="12.75">
      <c r="I449" s="34" t="s">
        <v>27</v>
      </c>
      <c r="J449" s="21"/>
      <c r="K449" s="101"/>
      <c r="L449" s="20" t="s">
        <v>16</v>
      </c>
      <c r="M449" s="102"/>
      <c r="N449" s="81">
        <f>ROUND(K449*M449*10.76,2)</f>
        <v>0</v>
      </c>
      <c r="O449" s="18">
        <v>1.1</v>
      </c>
      <c r="P449" s="18">
        <f>$P$6*2/3</f>
        <v>13.199999999999998</v>
      </c>
      <c r="Q449" s="107">
        <v>1</v>
      </c>
      <c r="R449" s="46">
        <f t="shared" si="46"/>
        <v>0</v>
      </c>
      <c r="S449" s="52"/>
    </row>
    <row r="450" spans="9:19" ht="12.75">
      <c r="I450" s="34" t="s">
        <v>29</v>
      </c>
      <c r="J450" s="21"/>
      <c r="K450" s="101"/>
      <c r="L450" s="20" t="s">
        <v>16</v>
      </c>
      <c r="M450" s="102"/>
      <c r="N450" s="81">
        <f>ROUND(K450*M450*10.76,2)</f>
        <v>0</v>
      </c>
      <c r="O450" s="18">
        <v>0.3</v>
      </c>
      <c r="P450" s="18">
        <f>$P$6*2/3</f>
        <v>13.199999999999998</v>
      </c>
      <c r="Q450" s="107">
        <v>1</v>
      </c>
      <c r="R450" s="46">
        <f t="shared" si="46"/>
        <v>0</v>
      </c>
      <c r="S450" s="52"/>
    </row>
    <row r="451" spans="9:19" ht="12.75">
      <c r="I451" s="34" t="s">
        <v>31</v>
      </c>
      <c r="J451" s="21"/>
      <c r="K451" s="101">
        <v>6</v>
      </c>
      <c r="L451" s="20" t="s">
        <v>16</v>
      </c>
      <c r="M451" s="102">
        <v>8.5</v>
      </c>
      <c r="N451" s="81">
        <f>ROUND(K451*M451*10.76,2)</f>
        <v>548.76</v>
      </c>
      <c r="O451" s="18">
        <v>0.3</v>
      </c>
      <c r="P451" s="18">
        <v>19.8</v>
      </c>
      <c r="Q451" s="107">
        <v>1</v>
      </c>
      <c r="R451" s="46">
        <f t="shared" si="46"/>
        <v>3260</v>
      </c>
      <c r="S451" s="52"/>
    </row>
    <row r="452" spans="9:19" ht="13.5" thickBot="1">
      <c r="I452" s="103">
        <v>10</v>
      </c>
      <c r="J452" s="11" t="s">
        <v>40</v>
      </c>
      <c r="K452" s="24"/>
      <c r="L452" s="25"/>
      <c r="M452" s="26"/>
      <c r="N452" s="27"/>
      <c r="O452" s="28"/>
      <c r="P452" s="29"/>
      <c r="Q452" s="29"/>
      <c r="R452" s="47">
        <f>ROUND(SUM(R446:R451)*(I452/100),0)</f>
        <v>465</v>
      </c>
      <c r="S452" s="52"/>
    </row>
    <row r="453" spans="9:19" ht="13.5" thickBot="1">
      <c r="I453" t="s">
        <v>46</v>
      </c>
      <c r="P453" s="4"/>
      <c r="R453" s="45">
        <f>SUM(R446:R452)</f>
        <v>5117</v>
      </c>
      <c r="S453" s="52"/>
    </row>
    <row r="454" ht="13.5" thickBot="1">
      <c r="I454" s="93" t="s">
        <v>0</v>
      </c>
    </row>
    <row r="455" spans="9:19" ht="13.5" thickBot="1">
      <c r="I455" s="64" t="s">
        <v>50</v>
      </c>
      <c r="J455" s="65"/>
      <c r="K455" s="65"/>
      <c r="L455" s="65"/>
      <c r="M455" s="65"/>
      <c r="N455" s="65"/>
      <c r="O455" s="65"/>
      <c r="P455" s="65"/>
      <c r="Q455" s="65"/>
      <c r="R455" s="75" t="s">
        <v>4</v>
      </c>
      <c r="S455" s="50"/>
    </row>
    <row r="456" spans="9:19" ht="13.5" thickBot="1">
      <c r="I456" s="69" t="s">
        <v>5</v>
      </c>
      <c r="J456" s="70"/>
      <c r="K456" s="71" t="s">
        <v>6</v>
      </c>
      <c r="L456" s="70"/>
      <c r="M456" s="70"/>
      <c r="N456" s="72" t="s">
        <v>7</v>
      </c>
      <c r="O456" s="73" t="s">
        <v>8</v>
      </c>
      <c r="P456" s="72" t="s">
        <v>9</v>
      </c>
      <c r="Q456" s="73" t="s">
        <v>10</v>
      </c>
      <c r="R456" s="74" t="s">
        <v>11</v>
      </c>
      <c r="S456" s="50"/>
    </row>
    <row r="457" spans="9:19" ht="12.75">
      <c r="I457" s="104" t="s">
        <v>54</v>
      </c>
      <c r="J457" s="4"/>
      <c r="K457" s="101"/>
      <c r="L457" s="20" t="s">
        <v>16</v>
      </c>
      <c r="M457" s="102"/>
      <c r="N457" s="18">
        <f aca="true" t="shared" si="47" ref="N457:N462">ROUND(K457*M457*10.76,2)</f>
        <v>0</v>
      </c>
      <c r="O457" s="43">
        <v>0.5</v>
      </c>
      <c r="P457" s="106"/>
      <c r="Q457" s="107">
        <v>1</v>
      </c>
      <c r="R457" s="46">
        <f aca="true" t="shared" si="48" ref="R457:R462">ROUND(N457*O457*P457*Q457,0)</f>
        <v>0</v>
      </c>
      <c r="S457" s="52"/>
    </row>
    <row r="458" spans="9:19" ht="12.75">
      <c r="I458" s="105" t="s">
        <v>54</v>
      </c>
      <c r="J458" s="21"/>
      <c r="K458" s="101"/>
      <c r="L458" s="20" t="s">
        <v>16</v>
      </c>
      <c r="M458" s="102"/>
      <c r="N458" s="18">
        <f t="shared" si="47"/>
        <v>0</v>
      </c>
      <c r="O458" s="18">
        <v>0.5</v>
      </c>
      <c r="P458" s="106"/>
      <c r="Q458" s="107">
        <v>1</v>
      </c>
      <c r="R458" s="46">
        <f t="shared" si="48"/>
        <v>0</v>
      </c>
      <c r="S458" s="52"/>
    </row>
    <row r="459" spans="9:19" ht="12.75">
      <c r="I459" s="105" t="s">
        <v>55</v>
      </c>
      <c r="J459" s="21"/>
      <c r="K459" s="101"/>
      <c r="L459" s="20" t="s">
        <v>16</v>
      </c>
      <c r="M459" s="102"/>
      <c r="N459" s="18">
        <f t="shared" si="47"/>
        <v>0</v>
      </c>
      <c r="O459" s="18">
        <v>1.1</v>
      </c>
      <c r="P459" s="106"/>
      <c r="Q459" s="107">
        <v>1</v>
      </c>
      <c r="R459" s="46">
        <f t="shared" si="48"/>
        <v>0</v>
      </c>
      <c r="S459" s="52"/>
    </row>
    <row r="460" spans="9:19" ht="12.75">
      <c r="I460" s="105" t="s">
        <v>55</v>
      </c>
      <c r="J460" s="95"/>
      <c r="K460" s="101"/>
      <c r="L460" s="20" t="s">
        <v>16</v>
      </c>
      <c r="M460" s="102"/>
      <c r="N460" s="18">
        <f t="shared" si="47"/>
        <v>0</v>
      </c>
      <c r="O460" s="18">
        <v>1.1</v>
      </c>
      <c r="P460" s="106"/>
      <c r="Q460" s="107">
        <v>1</v>
      </c>
      <c r="R460" s="46">
        <f t="shared" si="48"/>
        <v>0</v>
      </c>
      <c r="S460" s="52"/>
    </row>
    <row r="461" spans="9:19" ht="12.75">
      <c r="I461" s="34" t="s">
        <v>31</v>
      </c>
      <c r="J461" s="21"/>
      <c r="K461" s="101">
        <v>6</v>
      </c>
      <c r="L461" s="20" t="s">
        <v>16</v>
      </c>
      <c r="M461" s="102">
        <v>8.5</v>
      </c>
      <c r="N461" s="18">
        <f t="shared" si="47"/>
        <v>548.76</v>
      </c>
      <c r="O461" s="18">
        <v>0.3</v>
      </c>
      <c r="P461" s="106">
        <v>42</v>
      </c>
      <c r="Q461" s="107">
        <v>1</v>
      </c>
      <c r="R461" s="46">
        <f t="shared" si="48"/>
        <v>6914</v>
      </c>
      <c r="S461" s="52"/>
    </row>
    <row r="462" spans="9:19" ht="12.75">
      <c r="I462" s="34" t="s">
        <v>59</v>
      </c>
      <c r="J462" s="21"/>
      <c r="K462" s="101"/>
      <c r="L462" s="20" t="s">
        <v>16</v>
      </c>
      <c r="M462" s="102"/>
      <c r="N462" s="18">
        <f t="shared" si="47"/>
        <v>0</v>
      </c>
      <c r="O462" s="18">
        <v>0.6</v>
      </c>
      <c r="P462" s="106"/>
      <c r="Q462" s="107">
        <v>1</v>
      </c>
      <c r="R462" s="46">
        <f t="shared" si="48"/>
        <v>0</v>
      </c>
      <c r="S462" s="52"/>
    </row>
    <row r="463" spans="9:19" ht="13.5" thickBot="1">
      <c r="I463" s="103">
        <v>10</v>
      </c>
      <c r="J463" s="11" t="s">
        <v>40</v>
      </c>
      <c r="K463" s="24"/>
      <c r="L463" s="25"/>
      <c r="M463" s="26"/>
      <c r="N463" s="27"/>
      <c r="O463" s="28"/>
      <c r="P463" s="29"/>
      <c r="Q463" s="29"/>
      <c r="R463" s="46">
        <f>ROUND(SUM(R457:R462)*(I463/100),0)</f>
        <v>691</v>
      </c>
      <c r="S463" s="52"/>
    </row>
    <row r="464" spans="9:19" ht="13.5" thickBot="1">
      <c r="I464" t="s">
        <v>46</v>
      </c>
      <c r="P464" s="4"/>
      <c r="R464" s="45">
        <f>SUM(R457:R463)</f>
        <v>7605</v>
      </c>
      <c r="S464" s="52"/>
    </row>
    <row r="465" ht="13.5" thickBot="1">
      <c r="I465" s="93" t="s">
        <v>0</v>
      </c>
    </row>
    <row r="466" spans="9:19" ht="13.5" thickBot="1">
      <c r="I466" s="64" t="s">
        <v>66</v>
      </c>
      <c r="J466" s="65"/>
      <c r="K466" s="65"/>
      <c r="L466" s="65"/>
      <c r="M466" s="65"/>
      <c r="N466" s="65"/>
      <c r="O466" s="65"/>
      <c r="P466" s="65"/>
      <c r="Q466" s="82" t="s">
        <v>67</v>
      </c>
      <c r="R466" s="83" t="s">
        <v>11</v>
      </c>
      <c r="S466" s="50"/>
    </row>
    <row r="467" spans="9:19" ht="12.75">
      <c r="I467" s="30" t="s">
        <v>68</v>
      </c>
      <c r="J467" s="95">
        <v>13</v>
      </c>
      <c r="K467" s="21" t="s">
        <v>69</v>
      </c>
      <c r="L467" s="21"/>
      <c r="M467" s="21"/>
      <c r="N467" s="95">
        <v>250</v>
      </c>
      <c r="O467" s="20" t="s">
        <v>26</v>
      </c>
      <c r="P467" s="21"/>
      <c r="Q467" s="44">
        <f>ROUND(J467*N467,0)</f>
        <v>3250</v>
      </c>
      <c r="R467" s="23" t="s">
        <v>70</v>
      </c>
      <c r="S467" s="51"/>
    </row>
    <row r="468" spans="9:19" ht="12.75">
      <c r="I468" s="30" t="s">
        <v>68</v>
      </c>
      <c r="J468" s="95"/>
      <c r="K468" s="21" t="s">
        <v>71</v>
      </c>
      <c r="L468" s="21"/>
      <c r="M468" s="21"/>
      <c r="N468" s="95"/>
      <c r="O468" s="20" t="s">
        <v>26</v>
      </c>
      <c r="P468" s="21"/>
      <c r="Q468" s="44">
        <f>ROUND(J468*N468,0)</f>
        <v>0</v>
      </c>
      <c r="R468" s="23" t="s">
        <v>70</v>
      </c>
      <c r="S468" s="51"/>
    </row>
    <row r="469" spans="9:19" ht="13.5" thickBot="1">
      <c r="I469" s="31" t="s">
        <v>74</v>
      </c>
      <c r="J469" s="32">
        <f>J467+J468</f>
        <v>13</v>
      </c>
      <c r="K469" s="32" t="s">
        <v>75</v>
      </c>
      <c r="L469" s="32"/>
      <c r="M469" s="32"/>
      <c r="N469" s="108">
        <v>200</v>
      </c>
      <c r="O469" s="25" t="s">
        <v>26</v>
      </c>
      <c r="P469" s="32"/>
      <c r="Q469" s="19" t="s">
        <v>70</v>
      </c>
      <c r="R469" s="47">
        <f>ROUND(J469*N469,0)</f>
        <v>2600</v>
      </c>
      <c r="S469" s="52"/>
    </row>
    <row r="470" spans="9:19" ht="13.5" thickBot="1">
      <c r="I470" t="s">
        <v>77</v>
      </c>
      <c r="Q470" s="45">
        <f>SUM(Q467:Q468)</f>
        <v>3250</v>
      </c>
      <c r="R470" s="45">
        <f>R469</f>
        <v>2600</v>
      </c>
      <c r="S470" s="52"/>
    </row>
    <row r="471" ht="13.5" thickBot="1">
      <c r="I471" s="93" t="s">
        <v>0</v>
      </c>
    </row>
    <row r="472" spans="9:19" ht="13.5" thickBot="1">
      <c r="I472" s="64" t="s">
        <v>80</v>
      </c>
      <c r="J472" s="65"/>
      <c r="K472" s="65"/>
      <c r="L472" s="65"/>
      <c r="M472" s="65"/>
      <c r="N472" s="65"/>
      <c r="O472" s="65"/>
      <c r="P472" s="65"/>
      <c r="Q472" s="82" t="s">
        <v>67</v>
      </c>
      <c r="R472" s="83" t="s">
        <v>11</v>
      </c>
      <c r="S472" s="50"/>
    </row>
    <row r="473" spans="9:19" ht="12.75">
      <c r="I473" s="34" t="s">
        <v>83</v>
      </c>
      <c r="J473" s="21"/>
      <c r="K473" s="95">
        <v>800</v>
      </c>
      <c r="L473" s="21" t="s">
        <v>84</v>
      </c>
      <c r="M473" s="21"/>
      <c r="N473" s="21"/>
      <c r="O473" s="20" t="s">
        <v>26</v>
      </c>
      <c r="P473" s="22"/>
      <c r="Q473" s="19" t="s">
        <v>70</v>
      </c>
      <c r="R473" s="46">
        <f>ROUND(K473*3.41,0)</f>
        <v>2728</v>
      </c>
      <c r="S473" s="52"/>
    </row>
    <row r="474" spans="9:19" ht="12.75">
      <c r="I474" s="34" t="s">
        <v>86</v>
      </c>
      <c r="J474" s="21"/>
      <c r="K474" s="21"/>
      <c r="L474" s="21"/>
      <c r="M474" s="95"/>
      <c r="N474" s="21" t="s">
        <v>87</v>
      </c>
      <c r="O474" s="20" t="s">
        <v>26</v>
      </c>
      <c r="P474" s="22"/>
      <c r="Q474" s="19" t="s">
        <v>70</v>
      </c>
      <c r="R474" s="46">
        <f>ROUND(M474*3600,0)</f>
        <v>0</v>
      </c>
      <c r="S474" s="52"/>
    </row>
    <row r="475" spans="9:19" ht="12.75">
      <c r="I475" s="34" t="s">
        <v>90</v>
      </c>
      <c r="J475" s="21"/>
      <c r="K475" s="21"/>
      <c r="L475" s="21"/>
      <c r="M475" s="95"/>
      <c r="N475" s="21" t="s">
        <v>87</v>
      </c>
      <c r="O475" s="20" t="s">
        <v>26</v>
      </c>
      <c r="P475" s="22"/>
      <c r="Q475" s="19" t="s">
        <v>70</v>
      </c>
      <c r="R475" s="46">
        <f>ROUND(M475*3600,0)</f>
        <v>0</v>
      </c>
      <c r="S475" s="52"/>
    </row>
    <row r="476" spans="9:19" ht="12.75">
      <c r="I476" s="34" t="s">
        <v>92</v>
      </c>
      <c r="J476" s="21"/>
      <c r="K476" s="95"/>
      <c r="L476" s="21" t="s">
        <v>84</v>
      </c>
      <c r="M476" s="21"/>
      <c r="N476" s="21"/>
      <c r="O476" s="20" t="s">
        <v>26</v>
      </c>
      <c r="P476" s="22"/>
      <c r="Q476" s="19" t="s">
        <v>70</v>
      </c>
      <c r="R476" s="46">
        <f>ROUND(K476*3.41,0)</f>
        <v>0</v>
      </c>
      <c r="S476" s="52"/>
    </row>
    <row r="477" spans="9:19" ht="13.5" thickBot="1">
      <c r="I477" s="35" t="s">
        <v>121</v>
      </c>
      <c r="J477" s="32"/>
      <c r="K477" s="145">
        <v>0.1</v>
      </c>
      <c r="L477" s="108"/>
      <c r="M477" s="108"/>
      <c r="N477" s="108"/>
      <c r="O477" s="108"/>
      <c r="P477" s="108"/>
      <c r="Q477" s="109"/>
      <c r="R477" s="110">
        <f>(R476+R473)*K477</f>
        <v>272.8</v>
      </c>
      <c r="S477" s="52"/>
    </row>
    <row r="478" spans="9:19" ht="13.5" thickBot="1">
      <c r="I478" t="s">
        <v>77</v>
      </c>
      <c r="Q478" s="45">
        <f>ROUND(Q477,0)</f>
        <v>0</v>
      </c>
      <c r="R478" s="45">
        <f>ROUND(SUM(R473:R477),0)</f>
        <v>3001</v>
      </c>
      <c r="S478" s="52"/>
    </row>
    <row r="479" ht="13.5" thickBot="1">
      <c r="I479" s="93" t="s">
        <v>0</v>
      </c>
    </row>
    <row r="480" spans="9:17" ht="13.5" thickBot="1">
      <c r="I480" s="36" t="s">
        <v>98</v>
      </c>
      <c r="J480" s="15"/>
      <c r="K480" s="15"/>
      <c r="L480" s="15"/>
      <c r="M480" s="15"/>
      <c r="N480" s="15"/>
      <c r="O480" s="15"/>
      <c r="P480" s="15"/>
      <c r="Q480" s="45">
        <f>Q470+Q478</f>
        <v>3250</v>
      </c>
    </row>
    <row r="481" spans="9:17" ht="13.5" thickBot="1">
      <c r="I481" s="36" t="s">
        <v>100</v>
      </c>
      <c r="J481" s="15"/>
      <c r="K481" s="15"/>
      <c r="L481" s="15"/>
      <c r="M481" s="15"/>
      <c r="N481" s="15"/>
      <c r="O481" s="15"/>
      <c r="P481" s="15"/>
      <c r="Q481" s="45">
        <f>R453+R464+R470+R478</f>
        <v>18323</v>
      </c>
    </row>
    <row r="482" ht="13.5" thickBot="1">
      <c r="I482" s="93" t="s">
        <v>0</v>
      </c>
    </row>
    <row r="483" spans="9:14" ht="13.5" thickBot="1">
      <c r="I483" s="64" t="s">
        <v>104</v>
      </c>
      <c r="J483" s="65"/>
      <c r="K483" s="65"/>
      <c r="L483" s="65"/>
      <c r="M483" s="65"/>
      <c r="N483" s="66"/>
    </row>
    <row r="484" spans="9:18" ht="13.5" thickBot="1">
      <c r="I484" s="36">
        <f>J469</f>
        <v>13</v>
      </c>
      <c r="J484" s="15" t="s">
        <v>106</v>
      </c>
      <c r="K484" s="111">
        <v>15</v>
      </c>
      <c r="L484" s="33" t="s">
        <v>26</v>
      </c>
      <c r="M484" s="36">
        <f>ROUND(I484*K484,0)</f>
        <v>195</v>
      </c>
      <c r="N484" s="16" t="s">
        <v>36</v>
      </c>
      <c r="O484" s="93" t="s">
        <v>0</v>
      </c>
      <c r="P484" s="93" t="s">
        <v>0</v>
      </c>
      <c r="Q484" s="93" t="s">
        <v>0</v>
      </c>
      <c r="R484" s="93" t="s">
        <v>0</v>
      </c>
    </row>
    <row r="485" spans="9:19" ht="13.5" thickBot="1">
      <c r="I485" s="117" t="s">
        <v>0</v>
      </c>
      <c r="J485" s="15" t="s">
        <v>1</v>
      </c>
      <c r="K485" s="99">
        <v>12</v>
      </c>
      <c r="L485" s="15" t="s">
        <v>2</v>
      </c>
      <c r="M485" s="100"/>
      <c r="N485" s="37"/>
      <c r="O485" s="37"/>
      <c r="P485" s="37"/>
      <c r="Q485" s="37"/>
      <c r="R485" s="38"/>
      <c r="S485" s="49"/>
    </row>
    <row r="486" ht="13.5" thickBot="1">
      <c r="I486" s="93" t="s">
        <v>0</v>
      </c>
    </row>
    <row r="487" spans="9:19" ht="13.5" thickBot="1">
      <c r="I487" s="64" t="s">
        <v>3</v>
      </c>
      <c r="J487" s="65"/>
      <c r="K487" s="65"/>
      <c r="L487" s="65"/>
      <c r="M487" s="65"/>
      <c r="N487" s="65"/>
      <c r="O487" s="65"/>
      <c r="P487" s="65"/>
      <c r="Q487" s="65"/>
      <c r="R487" s="75" t="s">
        <v>4</v>
      </c>
      <c r="S487" s="50"/>
    </row>
    <row r="488" spans="9:19" ht="13.5" thickBot="1">
      <c r="I488" s="69" t="s">
        <v>5</v>
      </c>
      <c r="J488" s="70"/>
      <c r="K488" s="71" t="s">
        <v>6</v>
      </c>
      <c r="L488" s="70"/>
      <c r="M488" s="70"/>
      <c r="N488" s="72" t="s">
        <v>7</v>
      </c>
      <c r="O488" s="73" t="s">
        <v>8</v>
      </c>
      <c r="P488" s="72" t="s">
        <v>9</v>
      </c>
      <c r="Q488" s="73" t="s">
        <v>10</v>
      </c>
      <c r="R488" s="74" t="s">
        <v>11</v>
      </c>
      <c r="S488" s="50"/>
    </row>
    <row r="489" spans="9:19" ht="12.75">
      <c r="I489" s="8" t="s">
        <v>15</v>
      </c>
      <c r="J489" s="4"/>
      <c r="K489" s="101"/>
      <c r="L489" s="20" t="s">
        <v>16</v>
      </c>
      <c r="M489" s="102"/>
      <c r="N489" s="81">
        <f>ROUND(K489*M489*10.76,2)</f>
        <v>0</v>
      </c>
      <c r="O489" s="19" t="s">
        <v>17</v>
      </c>
      <c r="P489" s="19" t="s">
        <v>17</v>
      </c>
      <c r="Q489" s="19" t="s">
        <v>17</v>
      </c>
      <c r="R489" s="23" t="s">
        <v>17</v>
      </c>
      <c r="S489" s="51"/>
    </row>
    <row r="490" spans="9:19" ht="12.75">
      <c r="I490" s="34" t="s">
        <v>18</v>
      </c>
      <c r="J490" s="21"/>
      <c r="K490" s="101"/>
      <c r="L490" s="20" t="s">
        <v>16</v>
      </c>
      <c r="M490" s="102"/>
      <c r="N490" s="81">
        <f>ROUND(K490*M490*10.76,2)</f>
        <v>0</v>
      </c>
      <c r="O490" s="18">
        <v>1.1</v>
      </c>
      <c r="P490" s="18">
        <f>$D$39-$G$29</f>
        <v>19.799999999999997</v>
      </c>
      <c r="Q490" s="107">
        <v>1</v>
      </c>
      <c r="R490" s="46">
        <f aca="true" t="shared" si="49" ref="R490:R495">ROUND(N490*O490*P490*Q490,0)</f>
        <v>0</v>
      </c>
      <c r="S490" s="52"/>
    </row>
    <row r="491" spans="9:19" ht="12.75">
      <c r="I491" s="68" t="s">
        <v>19</v>
      </c>
      <c r="J491" s="21"/>
      <c r="K491" s="41" t="s">
        <v>20</v>
      </c>
      <c r="L491" s="20" t="s">
        <v>16</v>
      </c>
      <c r="M491" s="42" t="s">
        <v>20</v>
      </c>
      <c r="N491" s="18">
        <f>N489-N490</f>
        <v>0</v>
      </c>
      <c r="O491" s="18">
        <v>0.5</v>
      </c>
      <c r="P491" s="18">
        <f>$D$39-$G$29</f>
        <v>19.799999999999997</v>
      </c>
      <c r="Q491" s="107">
        <v>1</v>
      </c>
      <c r="R491" s="46">
        <f t="shared" si="49"/>
        <v>0</v>
      </c>
      <c r="S491" s="52"/>
    </row>
    <row r="492" spans="9:19" ht="12.75">
      <c r="I492" s="34" t="s">
        <v>23</v>
      </c>
      <c r="J492" s="21"/>
      <c r="K492" s="101">
        <v>20</v>
      </c>
      <c r="L492" s="20" t="s">
        <v>16</v>
      </c>
      <c r="M492" s="102">
        <v>2.8</v>
      </c>
      <c r="N492" s="81">
        <f>ROUND(K492*M492*10.76,2)</f>
        <v>602.56</v>
      </c>
      <c r="O492" s="18">
        <v>0.5</v>
      </c>
      <c r="P492" s="18">
        <f>$P$6*2/3</f>
        <v>13.199999999999998</v>
      </c>
      <c r="Q492" s="107">
        <v>0.7</v>
      </c>
      <c r="R492" s="46">
        <f t="shared" si="49"/>
        <v>2784</v>
      </c>
      <c r="S492" s="52"/>
    </row>
    <row r="493" spans="9:19" ht="12.75">
      <c r="I493" s="34" t="s">
        <v>27</v>
      </c>
      <c r="J493" s="21"/>
      <c r="K493" s="101"/>
      <c r="L493" s="20" t="s">
        <v>16</v>
      </c>
      <c r="M493" s="102"/>
      <c r="N493" s="81">
        <f>ROUND(K493*M493*10.76,2)</f>
        <v>0</v>
      </c>
      <c r="O493" s="18">
        <v>1.1</v>
      </c>
      <c r="P493" s="18">
        <f>$P$6*2/3</f>
        <v>13.199999999999998</v>
      </c>
      <c r="Q493" s="107">
        <v>1</v>
      </c>
      <c r="R493" s="46">
        <f t="shared" si="49"/>
        <v>0</v>
      </c>
      <c r="S493" s="52"/>
    </row>
    <row r="494" spans="9:19" ht="12.75">
      <c r="I494" s="34" t="s">
        <v>29</v>
      </c>
      <c r="J494" s="21"/>
      <c r="K494" s="101"/>
      <c r="L494" s="20" t="s">
        <v>16</v>
      </c>
      <c r="M494" s="102"/>
      <c r="N494" s="81">
        <f>ROUND(K494*M494*10.76,2)</f>
        <v>0</v>
      </c>
      <c r="O494" s="18">
        <v>0.3</v>
      </c>
      <c r="P494" s="18">
        <f>$P$6*2/3</f>
        <v>13.199999999999998</v>
      </c>
      <c r="Q494" s="107">
        <v>1</v>
      </c>
      <c r="R494" s="46">
        <f t="shared" si="49"/>
        <v>0</v>
      </c>
      <c r="S494" s="52"/>
    </row>
    <row r="495" spans="9:19" ht="12.75">
      <c r="I495" s="34" t="s">
        <v>31</v>
      </c>
      <c r="J495" s="21"/>
      <c r="K495" s="101">
        <v>26.25</v>
      </c>
      <c r="L495" s="20" t="s">
        <v>16</v>
      </c>
      <c r="M495" s="102">
        <v>2</v>
      </c>
      <c r="N495" s="81">
        <f>ROUND(K495*M495*10.76,2)</f>
        <v>564.9</v>
      </c>
      <c r="O495" s="18">
        <v>0.3</v>
      </c>
      <c r="P495" s="18">
        <v>19.8</v>
      </c>
      <c r="Q495" s="107">
        <v>1</v>
      </c>
      <c r="R495" s="46">
        <f t="shared" si="49"/>
        <v>3356</v>
      </c>
      <c r="S495" s="52"/>
    </row>
    <row r="496" spans="9:19" ht="13.5" thickBot="1">
      <c r="I496" s="103">
        <v>10</v>
      </c>
      <c r="J496" s="11" t="s">
        <v>40</v>
      </c>
      <c r="K496" s="24"/>
      <c r="L496" s="25"/>
      <c r="M496" s="26"/>
      <c r="N496" s="27"/>
      <c r="O496" s="28"/>
      <c r="P496" s="29"/>
      <c r="Q496" s="29"/>
      <c r="R496" s="47">
        <f>ROUND(SUM(R490:R495)*(I496/100),0)</f>
        <v>614</v>
      </c>
      <c r="S496" s="52"/>
    </row>
    <row r="497" spans="9:19" ht="13.5" thickBot="1">
      <c r="I497" t="s">
        <v>46</v>
      </c>
      <c r="P497" s="4"/>
      <c r="R497" s="45">
        <f>SUM(R490:R496)</f>
        <v>6754</v>
      </c>
      <c r="S497" s="52"/>
    </row>
    <row r="498" ht="13.5" thickBot="1">
      <c r="I498" s="93" t="s">
        <v>0</v>
      </c>
    </row>
    <row r="499" spans="9:19" ht="13.5" thickBot="1">
      <c r="I499" s="64" t="s">
        <v>50</v>
      </c>
      <c r="J499" s="65"/>
      <c r="K499" s="65"/>
      <c r="L499" s="65"/>
      <c r="M499" s="65"/>
      <c r="N499" s="65"/>
      <c r="O499" s="65"/>
      <c r="P499" s="65"/>
      <c r="Q499" s="65"/>
      <c r="R499" s="75" t="s">
        <v>4</v>
      </c>
      <c r="S499" s="50"/>
    </row>
    <row r="500" spans="9:19" ht="13.5" thickBot="1">
      <c r="I500" s="69" t="s">
        <v>5</v>
      </c>
      <c r="J500" s="70"/>
      <c r="K500" s="71" t="s">
        <v>6</v>
      </c>
      <c r="L500" s="70"/>
      <c r="M500" s="70"/>
      <c r="N500" s="72" t="s">
        <v>7</v>
      </c>
      <c r="O500" s="73" t="s">
        <v>8</v>
      </c>
      <c r="P500" s="72" t="s">
        <v>9</v>
      </c>
      <c r="Q500" s="73" t="s">
        <v>10</v>
      </c>
      <c r="R500" s="74" t="s">
        <v>11</v>
      </c>
      <c r="S500" s="50"/>
    </row>
    <row r="501" spans="9:19" ht="12.75">
      <c r="I501" s="104" t="s">
        <v>54</v>
      </c>
      <c r="J501" s="4"/>
      <c r="K501" s="101"/>
      <c r="L501" s="20" t="s">
        <v>16</v>
      </c>
      <c r="M501" s="102"/>
      <c r="N501" s="18">
        <f aca="true" t="shared" si="50" ref="N501:N506">ROUND(K501*M501*10.76,2)</f>
        <v>0</v>
      </c>
      <c r="O501" s="43">
        <v>0.5</v>
      </c>
      <c r="P501" s="106"/>
      <c r="Q501" s="107">
        <v>1</v>
      </c>
      <c r="R501" s="46">
        <f aca="true" t="shared" si="51" ref="R501:R506">ROUND(N501*O501*P501*Q501,0)</f>
        <v>0</v>
      </c>
      <c r="S501" s="52"/>
    </row>
    <row r="502" spans="9:19" ht="12.75">
      <c r="I502" s="105" t="s">
        <v>54</v>
      </c>
      <c r="J502" s="21"/>
      <c r="K502" s="101"/>
      <c r="L502" s="20" t="s">
        <v>16</v>
      </c>
      <c r="M502" s="102"/>
      <c r="N502" s="18">
        <f t="shared" si="50"/>
        <v>0</v>
      </c>
      <c r="O502" s="18">
        <v>0.5</v>
      </c>
      <c r="P502" s="106"/>
      <c r="Q502" s="107">
        <v>1</v>
      </c>
      <c r="R502" s="46">
        <f t="shared" si="51"/>
        <v>0</v>
      </c>
      <c r="S502" s="52"/>
    </row>
    <row r="503" spans="9:19" ht="12.75">
      <c r="I503" s="105" t="s">
        <v>55</v>
      </c>
      <c r="J503" s="21"/>
      <c r="K503" s="101"/>
      <c r="L503" s="20" t="s">
        <v>16</v>
      </c>
      <c r="M503" s="102"/>
      <c r="N503" s="18">
        <f t="shared" si="50"/>
        <v>0</v>
      </c>
      <c r="O503" s="18">
        <v>1.1</v>
      </c>
      <c r="P503" s="106"/>
      <c r="Q503" s="107">
        <v>1</v>
      </c>
      <c r="R503" s="46">
        <f t="shared" si="51"/>
        <v>0</v>
      </c>
      <c r="S503" s="52"/>
    </row>
    <row r="504" spans="9:19" ht="12.75">
      <c r="I504" s="105" t="s">
        <v>55</v>
      </c>
      <c r="J504" s="95"/>
      <c r="K504" s="101"/>
      <c r="L504" s="20" t="s">
        <v>16</v>
      </c>
      <c r="M504" s="102"/>
      <c r="N504" s="18">
        <f t="shared" si="50"/>
        <v>0</v>
      </c>
      <c r="O504" s="18">
        <v>1.1</v>
      </c>
      <c r="P504" s="106"/>
      <c r="Q504" s="107">
        <v>1</v>
      </c>
      <c r="R504" s="46">
        <f t="shared" si="51"/>
        <v>0</v>
      </c>
      <c r="S504" s="52"/>
    </row>
    <row r="505" spans="9:19" ht="12.75">
      <c r="I505" s="34" t="s">
        <v>31</v>
      </c>
      <c r="J505" s="21"/>
      <c r="K505" s="101">
        <v>26.25</v>
      </c>
      <c r="L505" s="20" t="s">
        <v>16</v>
      </c>
      <c r="M505" s="102">
        <v>2</v>
      </c>
      <c r="N505" s="18">
        <f t="shared" si="50"/>
        <v>564.9</v>
      </c>
      <c r="O505" s="18">
        <v>0.3</v>
      </c>
      <c r="P505" s="106">
        <v>42</v>
      </c>
      <c r="Q505" s="107">
        <v>1</v>
      </c>
      <c r="R505" s="46">
        <f t="shared" si="51"/>
        <v>7118</v>
      </c>
      <c r="S505" s="52"/>
    </row>
    <row r="506" spans="9:19" ht="12.75">
      <c r="I506" s="34" t="s">
        <v>59</v>
      </c>
      <c r="J506" s="21"/>
      <c r="K506" s="101"/>
      <c r="L506" s="20" t="s">
        <v>16</v>
      </c>
      <c r="M506" s="102"/>
      <c r="N506" s="18">
        <f t="shared" si="50"/>
        <v>0</v>
      </c>
      <c r="O506" s="18">
        <v>0.6</v>
      </c>
      <c r="P506" s="106"/>
      <c r="Q506" s="107">
        <v>1</v>
      </c>
      <c r="R506" s="46">
        <f t="shared" si="51"/>
        <v>0</v>
      </c>
      <c r="S506" s="52"/>
    </row>
    <row r="507" spans="9:19" ht="13.5" thickBot="1">
      <c r="I507" s="103">
        <v>10</v>
      </c>
      <c r="J507" s="11" t="s">
        <v>40</v>
      </c>
      <c r="K507" s="24"/>
      <c r="L507" s="25"/>
      <c r="M507" s="26"/>
      <c r="N507" s="27"/>
      <c r="O507" s="28"/>
      <c r="P507" s="29"/>
      <c r="Q507" s="29"/>
      <c r="R507" s="46">
        <f>ROUND(SUM(R501:R506)*(I507/100),0)</f>
        <v>712</v>
      </c>
      <c r="S507" s="52"/>
    </row>
    <row r="508" spans="9:19" ht="13.5" thickBot="1">
      <c r="I508" t="s">
        <v>46</v>
      </c>
      <c r="P508" s="4"/>
      <c r="R508" s="45">
        <f>SUM(R501:R507)</f>
        <v>7830</v>
      </c>
      <c r="S508" s="52"/>
    </row>
    <row r="509" ht="13.5" thickBot="1">
      <c r="I509" s="93" t="s">
        <v>0</v>
      </c>
    </row>
    <row r="510" spans="9:19" ht="13.5" thickBot="1">
      <c r="I510" s="64" t="s">
        <v>66</v>
      </c>
      <c r="J510" s="65"/>
      <c r="K510" s="65"/>
      <c r="L510" s="65"/>
      <c r="M510" s="65"/>
      <c r="N510" s="65"/>
      <c r="O510" s="65"/>
      <c r="P510" s="65"/>
      <c r="Q510" s="82" t="s">
        <v>67</v>
      </c>
      <c r="R510" s="83" t="s">
        <v>11</v>
      </c>
      <c r="S510" s="50"/>
    </row>
    <row r="511" spans="9:19" ht="12.75">
      <c r="I511" s="30" t="s">
        <v>68</v>
      </c>
      <c r="J511" s="95">
        <v>8</v>
      </c>
      <c r="K511" s="21" t="s">
        <v>69</v>
      </c>
      <c r="L511" s="21"/>
      <c r="M511" s="21"/>
      <c r="N511" s="95">
        <v>250</v>
      </c>
      <c r="O511" s="20" t="s">
        <v>26</v>
      </c>
      <c r="P511" s="21"/>
      <c r="Q511" s="44">
        <f>ROUND(J511*N511,0)</f>
        <v>2000</v>
      </c>
      <c r="R511" s="23" t="s">
        <v>70</v>
      </c>
      <c r="S511" s="51"/>
    </row>
    <row r="512" spans="9:19" ht="12.75">
      <c r="I512" s="30" t="s">
        <v>68</v>
      </c>
      <c r="J512" s="95"/>
      <c r="K512" s="21" t="s">
        <v>71</v>
      </c>
      <c r="L512" s="21"/>
      <c r="M512" s="21"/>
      <c r="N512" s="95"/>
      <c r="O512" s="20" t="s">
        <v>26</v>
      </c>
      <c r="P512" s="21"/>
      <c r="Q512" s="44">
        <f>ROUND(J512*N512,0)</f>
        <v>0</v>
      </c>
      <c r="R512" s="23" t="s">
        <v>70</v>
      </c>
      <c r="S512" s="51"/>
    </row>
    <row r="513" spans="9:19" ht="13.5" thickBot="1">
      <c r="I513" s="31" t="s">
        <v>74</v>
      </c>
      <c r="J513" s="32">
        <f>J511+J512</f>
        <v>8</v>
      </c>
      <c r="K513" s="32" t="s">
        <v>75</v>
      </c>
      <c r="L513" s="32"/>
      <c r="M513" s="32"/>
      <c r="N513" s="108">
        <v>200</v>
      </c>
      <c r="O513" s="25" t="s">
        <v>26</v>
      </c>
      <c r="P513" s="32"/>
      <c r="Q513" s="19" t="s">
        <v>70</v>
      </c>
      <c r="R513" s="47">
        <f>ROUND(J513*N513,0)</f>
        <v>1600</v>
      </c>
      <c r="S513" s="52"/>
    </row>
    <row r="514" spans="9:19" ht="13.5" thickBot="1">
      <c r="I514" t="s">
        <v>77</v>
      </c>
      <c r="Q514" s="45">
        <f>SUM(Q511:Q512)</f>
        <v>2000</v>
      </c>
      <c r="R514" s="45">
        <f>R513</f>
        <v>1600</v>
      </c>
      <c r="S514" s="52"/>
    </row>
    <row r="515" ht="13.5" thickBot="1">
      <c r="I515" s="93" t="s">
        <v>0</v>
      </c>
    </row>
    <row r="516" spans="9:19" ht="13.5" thickBot="1">
      <c r="I516" s="64" t="s">
        <v>80</v>
      </c>
      <c r="J516" s="65"/>
      <c r="K516" s="65"/>
      <c r="L516" s="65"/>
      <c r="M516" s="65"/>
      <c r="N516" s="65"/>
      <c r="O516" s="65"/>
      <c r="P516" s="65"/>
      <c r="Q516" s="82" t="s">
        <v>67</v>
      </c>
      <c r="R516" s="83" t="s">
        <v>11</v>
      </c>
      <c r="S516" s="50"/>
    </row>
    <row r="517" spans="9:19" ht="12.75">
      <c r="I517" s="34" t="s">
        <v>83</v>
      </c>
      <c r="J517" s="21"/>
      <c r="K517" s="95">
        <v>505</v>
      </c>
      <c r="L517" s="21" t="s">
        <v>84</v>
      </c>
      <c r="M517" s="21"/>
      <c r="N517" s="21"/>
      <c r="O517" s="20" t="s">
        <v>26</v>
      </c>
      <c r="P517" s="22"/>
      <c r="Q517" s="19" t="s">
        <v>70</v>
      </c>
      <c r="R517" s="46">
        <f>ROUND(K517*3.41,0)</f>
        <v>1722</v>
      </c>
      <c r="S517" s="52"/>
    </row>
    <row r="518" spans="9:19" ht="12.75">
      <c r="I518" s="34" t="s">
        <v>86</v>
      </c>
      <c r="J518" s="21"/>
      <c r="K518" s="21"/>
      <c r="L518" s="21"/>
      <c r="M518" s="95"/>
      <c r="N518" s="21" t="s">
        <v>87</v>
      </c>
      <c r="O518" s="20" t="s">
        <v>26</v>
      </c>
      <c r="P518" s="22"/>
      <c r="Q518" s="19" t="s">
        <v>70</v>
      </c>
      <c r="R518" s="46">
        <f>ROUND(M518*3600,0)</f>
        <v>0</v>
      </c>
      <c r="S518" s="52"/>
    </row>
    <row r="519" spans="9:19" ht="12.75">
      <c r="I519" s="34" t="s">
        <v>90</v>
      </c>
      <c r="J519" s="21"/>
      <c r="K519" s="21"/>
      <c r="L519" s="21"/>
      <c r="M519" s="95"/>
      <c r="N519" s="21" t="s">
        <v>87</v>
      </c>
      <c r="O519" s="20" t="s">
        <v>26</v>
      </c>
      <c r="P519" s="22"/>
      <c r="Q519" s="19" t="s">
        <v>70</v>
      </c>
      <c r="R519" s="46">
        <f>ROUND(M519*3600,0)</f>
        <v>0</v>
      </c>
      <c r="S519" s="52"/>
    </row>
    <row r="520" spans="9:19" ht="12.75">
      <c r="I520" s="34" t="s">
        <v>92</v>
      </c>
      <c r="J520" s="21"/>
      <c r="K520" s="95"/>
      <c r="L520" s="21" t="s">
        <v>84</v>
      </c>
      <c r="M520" s="21"/>
      <c r="N520" s="21"/>
      <c r="O520" s="20" t="s">
        <v>26</v>
      </c>
      <c r="P520" s="22"/>
      <c r="Q520" s="19" t="s">
        <v>70</v>
      </c>
      <c r="R520" s="46">
        <f>ROUND(K520*3.41,0)</f>
        <v>0</v>
      </c>
      <c r="S520" s="52"/>
    </row>
    <row r="521" spans="9:19" ht="13.5" thickBot="1">
      <c r="I521" s="35" t="s">
        <v>121</v>
      </c>
      <c r="J521" s="32"/>
      <c r="K521" s="145">
        <v>0.1</v>
      </c>
      <c r="L521" s="108"/>
      <c r="M521" s="108"/>
      <c r="N521" s="108"/>
      <c r="O521" s="108"/>
      <c r="P521" s="108"/>
      <c r="Q521" s="109"/>
      <c r="R521" s="110">
        <f>(R520+R517)*K521</f>
        <v>172.20000000000002</v>
      </c>
      <c r="S521" s="52"/>
    </row>
    <row r="522" spans="9:19" ht="13.5" thickBot="1">
      <c r="I522" t="s">
        <v>77</v>
      </c>
      <c r="Q522" s="45">
        <f>ROUND(Q521,0)</f>
        <v>0</v>
      </c>
      <c r="R522" s="45">
        <f>ROUND(SUM(R517:R521),0)</f>
        <v>1894</v>
      </c>
      <c r="S522" s="52"/>
    </row>
    <row r="523" ht="13.5" thickBot="1">
      <c r="I523" s="93" t="s">
        <v>0</v>
      </c>
    </row>
    <row r="524" spans="9:17" ht="13.5" thickBot="1">
      <c r="I524" s="36" t="s">
        <v>98</v>
      </c>
      <c r="J524" s="15"/>
      <c r="K524" s="15"/>
      <c r="L524" s="15"/>
      <c r="M524" s="15"/>
      <c r="N524" s="15"/>
      <c r="O524" s="15"/>
      <c r="P524" s="15"/>
      <c r="Q524" s="45">
        <f>Q514+Q522</f>
        <v>2000</v>
      </c>
    </row>
    <row r="525" spans="9:17" ht="13.5" thickBot="1">
      <c r="I525" s="36" t="s">
        <v>100</v>
      </c>
      <c r="J525" s="15"/>
      <c r="K525" s="15"/>
      <c r="L525" s="15"/>
      <c r="M525" s="15"/>
      <c r="N525" s="15"/>
      <c r="O525" s="15"/>
      <c r="P525" s="15"/>
      <c r="Q525" s="45">
        <f>R497+R508+R514+R522</f>
        <v>18078</v>
      </c>
    </row>
    <row r="526" ht="13.5" thickBot="1">
      <c r="I526" s="93" t="s">
        <v>0</v>
      </c>
    </row>
    <row r="527" spans="9:14" ht="13.5" thickBot="1">
      <c r="I527" s="64" t="s">
        <v>104</v>
      </c>
      <c r="J527" s="65"/>
      <c r="K527" s="65"/>
      <c r="L527" s="65"/>
      <c r="M527" s="65"/>
      <c r="N527" s="66"/>
    </row>
    <row r="528" spans="9:18" ht="13.5" thickBot="1">
      <c r="I528" s="36">
        <f>J513</f>
        <v>8</v>
      </c>
      <c r="J528" s="15" t="s">
        <v>106</v>
      </c>
      <c r="K528" s="111">
        <v>15</v>
      </c>
      <c r="L528" s="33" t="s">
        <v>26</v>
      </c>
      <c r="M528" s="36">
        <f>ROUND(I528*K528,0)</f>
        <v>120</v>
      </c>
      <c r="N528" s="16" t="s">
        <v>36</v>
      </c>
      <c r="O528" s="93" t="s">
        <v>0</v>
      </c>
      <c r="P528" s="93" t="s">
        <v>0</v>
      </c>
      <c r="Q528" s="93" t="s">
        <v>0</v>
      </c>
      <c r="R528" s="93" t="s">
        <v>0</v>
      </c>
    </row>
    <row r="529" spans="9:19" ht="13.5" thickBot="1">
      <c r="I529" s="117" t="s">
        <v>0</v>
      </c>
      <c r="J529" s="15" t="s">
        <v>1</v>
      </c>
      <c r="K529" s="99">
        <v>13</v>
      </c>
      <c r="L529" s="15" t="s">
        <v>2</v>
      </c>
      <c r="M529" s="100"/>
      <c r="N529" s="37"/>
      <c r="O529" s="37"/>
      <c r="P529" s="37"/>
      <c r="Q529" s="37"/>
      <c r="R529" s="38"/>
      <c r="S529" s="49"/>
    </row>
    <row r="530" ht="13.5" thickBot="1">
      <c r="I530" s="93" t="s">
        <v>0</v>
      </c>
    </row>
    <row r="531" spans="9:19" ht="13.5" thickBot="1">
      <c r="I531" s="64" t="s">
        <v>3</v>
      </c>
      <c r="J531" s="65"/>
      <c r="K531" s="65"/>
      <c r="L531" s="65"/>
      <c r="M531" s="65"/>
      <c r="N531" s="65"/>
      <c r="O531" s="65"/>
      <c r="P531" s="65"/>
      <c r="Q531" s="65"/>
      <c r="R531" s="75" t="s">
        <v>4</v>
      </c>
      <c r="S531" s="50"/>
    </row>
    <row r="532" spans="9:19" ht="13.5" thickBot="1">
      <c r="I532" s="69" t="s">
        <v>5</v>
      </c>
      <c r="J532" s="70"/>
      <c r="K532" s="71" t="s">
        <v>6</v>
      </c>
      <c r="L532" s="70"/>
      <c r="M532" s="70"/>
      <c r="N532" s="72" t="s">
        <v>7</v>
      </c>
      <c r="O532" s="73" t="s">
        <v>8</v>
      </c>
      <c r="P532" s="72" t="s">
        <v>9</v>
      </c>
      <c r="Q532" s="73" t="s">
        <v>10</v>
      </c>
      <c r="R532" s="74" t="s">
        <v>11</v>
      </c>
      <c r="S532" s="50"/>
    </row>
    <row r="533" spans="9:19" ht="12.75">
      <c r="I533" s="8" t="s">
        <v>15</v>
      </c>
      <c r="J533" s="4"/>
      <c r="K533" s="101"/>
      <c r="L533" s="20" t="s">
        <v>16</v>
      </c>
      <c r="M533" s="102"/>
      <c r="N533" s="81">
        <f>ROUND(K533*M533*10.76,2)</f>
        <v>0</v>
      </c>
      <c r="O533" s="19" t="s">
        <v>17</v>
      </c>
      <c r="P533" s="19" t="s">
        <v>17</v>
      </c>
      <c r="Q533" s="19" t="s">
        <v>17</v>
      </c>
      <c r="R533" s="23" t="s">
        <v>17</v>
      </c>
      <c r="S533" s="51"/>
    </row>
    <row r="534" spans="9:19" ht="12.75">
      <c r="I534" s="34" t="s">
        <v>18</v>
      </c>
      <c r="J534" s="21"/>
      <c r="K534" s="101"/>
      <c r="L534" s="20" t="s">
        <v>16</v>
      </c>
      <c r="M534" s="102"/>
      <c r="N534" s="81">
        <f>ROUND(K534*M534*10.76,2)</f>
        <v>0</v>
      </c>
      <c r="O534" s="18">
        <v>1.1</v>
      </c>
      <c r="P534" s="18">
        <f>$D$39-$G$29</f>
        <v>19.799999999999997</v>
      </c>
      <c r="Q534" s="107">
        <v>1</v>
      </c>
      <c r="R534" s="46">
        <f aca="true" t="shared" si="52" ref="R534:R539">ROUND(N534*O534*P534*Q534,0)</f>
        <v>0</v>
      </c>
      <c r="S534" s="52"/>
    </row>
    <row r="535" spans="9:19" ht="12.75">
      <c r="I535" s="68" t="s">
        <v>19</v>
      </c>
      <c r="J535" s="21"/>
      <c r="K535" s="41" t="s">
        <v>20</v>
      </c>
      <c r="L535" s="20" t="s">
        <v>16</v>
      </c>
      <c r="M535" s="42" t="s">
        <v>20</v>
      </c>
      <c r="N535" s="18">
        <f>N533-N534</f>
        <v>0</v>
      </c>
      <c r="O535" s="18">
        <v>0.5</v>
      </c>
      <c r="P535" s="18">
        <f>$D$39-$G$29</f>
        <v>19.799999999999997</v>
      </c>
      <c r="Q535" s="107">
        <v>1</v>
      </c>
      <c r="R535" s="46">
        <f t="shared" si="52"/>
        <v>0</v>
      </c>
      <c r="S535" s="52"/>
    </row>
    <row r="536" spans="9:19" ht="12.75">
      <c r="I536" s="34" t="s">
        <v>23</v>
      </c>
      <c r="J536" s="21"/>
      <c r="K536" s="101">
        <v>5</v>
      </c>
      <c r="L536" s="20" t="s">
        <v>16</v>
      </c>
      <c r="M536" s="102">
        <v>2.8</v>
      </c>
      <c r="N536" s="81">
        <f>ROUND(K536*M536*10.76,2)</f>
        <v>150.64</v>
      </c>
      <c r="O536" s="18">
        <v>0.5</v>
      </c>
      <c r="P536" s="18">
        <f>$P$6*2/3</f>
        <v>13.199999999999998</v>
      </c>
      <c r="Q536" s="107">
        <v>0.7</v>
      </c>
      <c r="R536" s="46">
        <f t="shared" si="52"/>
        <v>696</v>
      </c>
      <c r="S536" s="52"/>
    </row>
    <row r="537" spans="9:19" ht="12.75">
      <c r="I537" s="34" t="s">
        <v>27</v>
      </c>
      <c r="J537" s="21"/>
      <c r="K537" s="101"/>
      <c r="L537" s="20" t="s">
        <v>16</v>
      </c>
      <c r="M537" s="102"/>
      <c r="N537" s="81">
        <f>ROUND(K537*M537*10.76,2)</f>
        <v>0</v>
      </c>
      <c r="O537" s="18">
        <v>1.1</v>
      </c>
      <c r="P537" s="18">
        <f>$P$6*2/3</f>
        <v>13.199999999999998</v>
      </c>
      <c r="Q537" s="107">
        <v>1</v>
      </c>
      <c r="R537" s="46">
        <f t="shared" si="52"/>
        <v>0</v>
      </c>
      <c r="S537" s="52"/>
    </row>
    <row r="538" spans="9:19" ht="12.75">
      <c r="I538" s="34" t="s">
        <v>29</v>
      </c>
      <c r="J538" s="21"/>
      <c r="K538" s="101"/>
      <c r="L538" s="20" t="s">
        <v>16</v>
      </c>
      <c r="M538" s="102"/>
      <c r="N538" s="81">
        <f>ROUND(K538*M538*10.76,2)</f>
        <v>0</v>
      </c>
      <c r="O538" s="18">
        <v>0.3</v>
      </c>
      <c r="P538" s="18">
        <f>$P$6*2/3</f>
        <v>13.199999999999998</v>
      </c>
      <c r="Q538" s="107">
        <v>1</v>
      </c>
      <c r="R538" s="46">
        <f t="shared" si="52"/>
        <v>0</v>
      </c>
      <c r="S538" s="52"/>
    </row>
    <row r="539" spans="9:19" ht="12.75">
      <c r="I539" s="34" t="s">
        <v>31</v>
      </c>
      <c r="J539" s="21"/>
      <c r="K539" s="101">
        <v>5</v>
      </c>
      <c r="L539" s="20" t="s">
        <v>16</v>
      </c>
      <c r="M539" s="102">
        <v>6</v>
      </c>
      <c r="N539" s="81">
        <f>ROUND(K539*M539*10.76,2)</f>
        <v>322.8</v>
      </c>
      <c r="O539" s="18">
        <v>0.3</v>
      </c>
      <c r="P539" s="18">
        <v>19.8</v>
      </c>
      <c r="Q539" s="107">
        <v>1</v>
      </c>
      <c r="R539" s="46">
        <f t="shared" si="52"/>
        <v>1917</v>
      </c>
      <c r="S539" s="52"/>
    </row>
    <row r="540" spans="9:19" ht="13.5" thickBot="1">
      <c r="I540" s="103">
        <v>10</v>
      </c>
      <c r="J540" s="11" t="s">
        <v>40</v>
      </c>
      <c r="K540" s="24"/>
      <c r="L540" s="25"/>
      <c r="M540" s="26"/>
      <c r="N540" s="27"/>
      <c r="O540" s="28"/>
      <c r="P540" s="29"/>
      <c r="Q540" s="29"/>
      <c r="R540" s="47">
        <f>ROUND(SUM(R534:R539)*(I540/100),0)</f>
        <v>261</v>
      </c>
      <c r="S540" s="52"/>
    </row>
    <row r="541" spans="9:19" ht="13.5" thickBot="1">
      <c r="I541" t="s">
        <v>46</v>
      </c>
      <c r="P541" s="4"/>
      <c r="R541" s="45">
        <f>SUM(R534:R540)</f>
        <v>2874</v>
      </c>
      <c r="S541" s="52"/>
    </row>
    <row r="542" ht="13.5" thickBot="1">
      <c r="I542" s="93" t="s">
        <v>0</v>
      </c>
    </row>
    <row r="543" spans="9:19" ht="13.5" thickBot="1">
      <c r="I543" s="64" t="s">
        <v>50</v>
      </c>
      <c r="J543" s="65"/>
      <c r="K543" s="65"/>
      <c r="L543" s="65"/>
      <c r="M543" s="65"/>
      <c r="N543" s="65"/>
      <c r="O543" s="65"/>
      <c r="P543" s="65"/>
      <c r="Q543" s="65"/>
      <c r="R543" s="75" t="s">
        <v>4</v>
      </c>
      <c r="S543" s="50"/>
    </row>
    <row r="544" spans="9:19" ht="13.5" thickBot="1">
      <c r="I544" s="69" t="s">
        <v>5</v>
      </c>
      <c r="J544" s="70"/>
      <c r="K544" s="71" t="s">
        <v>6</v>
      </c>
      <c r="L544" s="70"/>
      <c r="M544" s="70"/>
      <c r="N544" s="72" t="s">
        <v>7</v>
      </c>
      <c r="O544" s="73" t="s">
        <v>8</v>
      </c>
      <c r="P544" s="72" t="s">
        <v>9</v>
      </c>
      <c r="Q544" s="73" t="s">
        <v>10</v>
      </c>
      <c r="R544" s="74" t="s">
        <v>11</v>
      </c>
      <c r="S544" s="50"/>
    </row>
    <row r="545" spans="9:19" ht="12.75">
      <c r="I545" s="104" t="s">
        <v>54</v>
      </c>
      <c r="J545" s="4"/>
      <c r="K545" s="101"/>
      <c r="L545" s="20" t="s">
        <v>16</v>
      </c>
      <c r="M545" s="102"/>
      <c r="N545" s="18">
        <f aca="true" t="shared" si="53" ref="N545:N550">ROUND(K545*M545*10.76,2)</f>
        <v>0</v>
      </c>
      <c r="O545" s="43">
        <v>0.5</v>
      </c>
      <c r="P545" s="106"/>
      <c r="Q545" s="107">
        <v>1</v>
      </c>
      <c r="R545" s="46">
        <f aca="true" t="shared" si="54" ref="R545:R550">ROUND(N545*O545*P545*Q545,0)</f>
        <v>0</v>
      </c>
      <c r="S545" s="52"/>
    </row>
    <row r="546" spans="9:19" ht="12.75">
      <c r="I546" s="105" t="s">
        <v>54</v>
      </c>
      <c r="J546" s="21"/>
      <c r="K546" s="101"/>
      <c r="L546" s="20" t="s">
        <v>16</v>
      </c>
      <c r="M546" s="102"/>
      <c r="N546" s="18">
        <f t="shared" si="53"/>
        <v>0</v>
      </c>
      <c r="O546" s="18">
        <v>0.5</v>
      </c>
      <c r="P546" s="106"/>
      <c r="Q546" s="107">
        <v>1</v>
      </c>
      <c r="R546" s="46">
        <f t="shared" si="54"/>
        <v>0</v>
      </c>
      <c r="S546" s="52"/>
    </row>
    <row r="547" spans="9:19" ht="12.75">
      <c r="I547" s="105" t="s">
        <v>55</v>
      </c>
      <c r="J547" s="21"/>
      <c r="K547" s="101"/>
      <c r="L547" s="20" t="s">
        <v>16</v>
      </c>
      <c r="M547" s="102"/>
      <c r="N547" s="18">
        <f t="shared" si="53"/>
        <v>0</v>
      </c>
      <c r="O547" s="18">
        <v>1.1</v>
      </c>
      <c r="P547" s="106"/>
      <c r="Q547" s="107">
        <v>1</v>
      </c>
      <c r="R547" s="46">
        <f t="shared" si="54"/>
        <v>0</v>
      </c>
      <c r="S547" s="52"/>
    </row>
    <row r="548" spans="9:19" ht="12.75">
      <c r="I548" s="105" t="s">
        <v>55</v>
      </c>
      <c r="J548" s="95"/>
      <c r="K548" s="101"/>
      <c r="L548" s="20" t="s">
        <v>16</v>
      </c>
      <c r="M548" s="102"/>
      <c r="N548" s="18">
        <f t="shared" si="53"/>
        <v>0</v>
      </c>
      <c r="O548" s="18">
        <v>1.1</v>
      </c>
      <c r="P548" s="106"/>
      <c r="Q548" s="107">
        <v>1</v>
      </c>
      <c r="R548" s="46">
        <f t="shared" si="54"/>
        <v>0</v>
      </c>
      <c r="S548" s="52"/>
    </row>
    <row r="549" spans="9:19" ht="12.75">
      <c r="I549" s="34" t="s">
        <v>31</v>
      </c>
      <c r="J549" s="21"/>
      <c r="K549" s="101">
        <v>5</v>
      </c>
      <c r="L549" s="20" t="s">
        <v>16</v>
      </c>
      <c r="M549" s="102">
        <v>6</v>
      </c>
      <c r="N549" s="18">
        <f t="shared" si="53"/>
        <v>322.8</v>
      </c>
      <c r="O549" s="18">
        <v>0.3</v>
      </c>
      <c r="P549" s="106">
        <v>42</v>
      </c>
      <c r="Q549" s="107">
        <v>1</v>
      </c>
      <c r="R549" s="46">
        <f t="shared" si="54"/>
        <v>4067</v>
      </c>
      <c r="S549" s="52"/>
    </row>
    <row r="550" spans="9:19" ht="12.75">
      <c r="I550" s="34" t="s">
        <v>59</v>
      </c>
      <c r="J550" s="21"/>
      <c r="K550" s="101"/>
      <c r="L550" s="20" t="s">
        <v>16</v>
      </c>
      <c r="M550" s="102"/>
      <c r="N550" s="18">
        <f t="shared" si="53"/>
        <v>0</v>
      </c>
      <c r="O550" s="18">
        <v>0.6</v>
      </c>
      <c r="P550" s="106"/>
      <c r="Q550" s="107">
        <v>1</v>
      </c>
      <c r="R550" s="46">
        <f t="shared" si="54"/>
        <v>0</v>
      </c>
      <c r="S550" s="52"/>
    </row>
    <row r="551" spans="9:19" ht="13.5" thickBot="1">
      <c r="I551" s="103">
        <v>10</v>
      </c>
      <c r="J551" s="11" t="s">
        <v>40</v>
      </c>
      <c r="K551" s="24"/>
      <c r="L551" s="25"/>
      <c r="M551" s="26"/>
      <c r="N551" s="27"/>
      <c r="O551" s="28"/>
      <c r="P551" s="29"/>
      <c r="Q551" s="29"/>
      <c r="R551" s="46">
        <f>ROUND(SUM(R545:R550)*(I551/100),0)</f>
        <v>407</v>
      </c>
      <c r="S551" s="52"/>
    </row>
    <row r="552" spans="9:19" ht="13.5" thickBot="1">
      <c r="I552" t="s">
        <v>46</v>
      </c>
      <c r="P552" s="4"/>
      <c r="R552" s="45">
        <f>SUM(R545:R551)</f>
        <v>4474</v>
      </c>
      <c r="S552" s="52"/>
    </row>
    <row r="553" ht="13.5" thickBot="1">
      <c r="I553" s="93" t="s">
        <v>0</v>
      </c>
    </row>
    <row r="554" spans="9:19" ht="13.5" thickBot="1">
      <c r="I554" s="64" t="s">
        <v>66</v>
      </c>
      <c r="J554" s="65"/>
      <c r="K554" s="65"/>
      <c r="L554" s="65"/>
      <c r="M554" s="65"/>
      <c r="N554" s="65"/>
      <c r="O554" s="65"/>
      <c r="P554" s="65"/>
      <c r="Q554" s="82" t="s">
        <v>67</v>
      </c>
      <c r="R554" s="83" t="s">
        <v>11</v>
      </c>
      <c r="S554" s="50"/>
    </row>
    <row r="555" spans="9:19" ht="12.75">
      <c r="I555" s="30" t="s">
        <v>68</v>
      </c>
      <c r="J555" s="95">
        <v>10</v>
      </c>
      <c r="K555" s="21" t="s">
        <v>69</v>
      </c>
      <c r="L555" s="21"/>
      <c r="M555" s="21"/>
      <c r="N555" s="95">
        <v>250</v>
      </c>
      <c r="O555" s="20" t="s">
        <v>26</v>
      </c>
      <c r="P555" s="21"/>
      <c r="Q555" s="44">
        <f>ROUND(J555*N555,0)</f>
        <v>2500</v>
      </c>
      <c r="R555" s="23" t="s">
        <v>70</v>
      </c>
      <c r="S555" s="51"/>
    </row>
    <row r="556" spans="9:19" ht="12.75">
      <c r="I556" s="30" t="s">
        <v>68</v>
      </c>
      <c r="J556" s="95"/>
      <c r="K556" s="21" t="s">
        <v>71</v>
      </c>
      <c r="L556" s="21"/>
      <c r="M556" s="21"/>
      <c r="N556" s="95"/>
      <c r="O556" s="20" t="s">
        <v>26</v>
      </c>
      <c r="P556" s="21"/>
      <c r="Q556" s="44">
        <f>ROUND(J556*N556,0)</f>
        <v>0</v>
      </c>
      <c r="R556" s="23" t="s">
        <v>70</v>
      </c>
      <c r="S556" s="51"/>
    </row>
    <row r="557" spans="9:19" ht="13.5" thickBot="1">
      <c r="I557" s="31" t="s">
        <v>74</v>
      </c>
      <c r="J557" s="32">
        <f>J555+J556</f>
        <v>10</v>
      </c>
      <c r="K557" s="32" t="s">
        <v>75</v>
      </c>
      <c r="L557" s="32"/>
      <c r="M557" s="32"/>
      <c r="N557" s="108">
        <v>200</v>
      </c>
      <c r="O557" s="25" t="s">
        <v>26</v>
      </c>
      <c r="P557" s="32"/>
      <c r="Q557" s="19" t="s">
        <v>70</v>
      </c>
      <c r="R557" s="47">
        <f>ROUND(J557*N557,0)</f>
        <v>2000</v>
      </c>
      <c r="S557" s="52"/>
    </row>
    <row r="558" spans="9:19" ht="13.5" thickBot="1">
      <c r="I558" t="s">
        <v>77</v>
      </c>
      <c r="Q558" s="45">
        <f>SUM(Q555:Q556)</f>
        <v>2500</v>
      </c>
      <c r="R558" s="45">
        <f>R557</f>
        <v>2000</v>
      </c>
      <c r="S558" s="52"/>
    </row>
    <row r="559" ht="13.5" thickBot="1">
      <c r="I559" s="93" t="s">
        <v>0</v>
      </c>
    </row>
    <row r="560" spans="9:19" ht="13.5" thickBot="1">
      <c r="I560" s="64" t="s">
        <v>80</v>
      </c>
      <c r="J560" s="65"/>
      <c r="K560" s="65"/>
      <c r="L560" s="65"/>
      <c r="M560" s="65"/>
      <c r="N560" s="65"/>
      <c r="O560" s="65"/>
      <c r="P560" s="65"/>
      <c r="Q560" s="82" t="s">
        <v>67</v>
      </c>
      <c r="R560" s="83" t="s">
        <v>11</v>
      </c>
      <c r="S560" s="50"/>
    </row>
    <row r="561" spans="9:19" ht="12.75">
      <c r="I561" s="34" t="s">
        <v>83</v>
      </c>
      <c r="J561" s="21"/>
      <c r="K561" s="95">
        <v>305</v>
      </c>
      <c r="L561" s="21" t="s">
        <v>84</v>
      </c>
      <c r="M561" s="21"/>
      <c r="N561" s="21"/>
      <c r="O561" s="20" t="s">
        <v>26</v>
      </c>
      <c r="P561" s="22"/>
      <c r="Q561" s="19" t="s">
        <v>70</v>
      </c>
      <c r="R561" s="46">
        <f>ROUND(K561*3.41,0)</f>
        <v>1040</v>
      </c>
      <c r="S561" s="52"/>
    </row>
    <row r="562" spans="9:19" ht="12.75">
      <c r="I562" s="34" t="s">
        <v>86</v>
      </c>
      <c r="J562" s="21"/>
      <c r="K562" s="21"/>
      <c r="L562" s="21"/>
      <c r="M562" s="95"/>
      <c r="N562" s="21" t="s">
        <v>87</v>
      </c>
      <c r="O562" s="20" t="s">
        <v>26</v>
      </c>
      <c r="P562" s="22"/>
      <c r="Q562" s="19" t="s">
        <v>70</v>
      </c>
      <c r="R562" s="46">
        <f>ROUND(M562*3600,0)</f>
        <v>0</v>
      </c>
      <c r="S562" s="52"/>
    </row>
    <row r="563" spans="9:19" ht="12.75">
      <c r="I563" s="34" t="s">
        <v>90</v>
      </c>
      <c r="J563" s="21"/>
      <c r="K563" s="21"/>
      <c r="L563" s="21"/>
      <c r="M563" s="95"/>
      <c r="N563" s="21" t="s">
        <v>87</v>
      </c>
      <c r="O563" s="20" t="s">
        <v>26</v>
      </c>
      <c r="P563" s="22"/>
      <c r="Q563" s="19" t="s">
        <v>70</v>
      </c>
      <c r="R563" s="46">
        <f>ROUND(M563*3600,0)</f>
        <v>0</v>
      </c>
      <c r="S563" s="52"/>
    </row>
    <row r="564" spans="9:19" ht="12.75">
      <c r="I564" s="34" t="s">
        <v>92</v>
      </c>
      <c r="J564" s="21"/>
      <c r="K564" s="95"/>
      <c r="L564" s="21" t="s">
        <v>84</v>
      </c>
      <c r="M564" s="21"/>
      <c r="N564" s="21"/>
      <c r="O564" s="20" t="s">
        <v>26</v>
      </c>
      <c r="P564" s="22"/>
      <c r="Q564" s="19" t="s">
        <v>70</v>
      </c>
      <c r="R564" s="46">
        <f>ROUND(K564*3.41,0)</f>
        <v>0</v>
      </c>
      <c r="S564" s="52"/>
    </row>
    <row r="565" spans="9:19" ht="13.5" thickBot="1">
      <c r="I565" s="35" t="s">
        <v>121</v>
      </c>
      <c r="J565" s="32"/>
      <c r="K565" s="145">
        <v>0.1</v>
      </c>
      <c r="L565" s="108"/>
      <c r="M565" s="108"/>
      <c r="N565" s="108"/>
      <c r="O565" s="108"/>
      <c r="P565" s="108"/>
      <c r="Q565" s="109"/>
      <c r="R565" s="110">
        <f>(R564+R561)*K565</f>
        <v>104</v>
      </c>
      <c r="S565" s="52"/>
    </row>
    <row r="566" spans="9:19" ht="13.5" thickBot="1">
      <c r="I566" t="s">
        <v>77</v>
      </c>
      <c r="Q566" s="45">
        <f>ROUND(Q565,0)</f>
        <v>0</v>
      </c>
      <c r="R566" s="45">
        <f>ROUND(SUM(R561:R565),0)</f>
        <v>1144</v>
      </c>
      <c r="S566" s="52"/>
    </row>
    <row r="567" ht="13.5" thickBot="1">
      <c r="I567" s="93" t="s">
        <v>0</v>
      </c>
    </row>
    <row r="568" spans="9:17" ht="13.5" thickBot="1">
      <c r="I568" s="36" t="s">
        <v>98</v>
      </c>
      <c r="J568" s="15"/>
      <c r="K568" s="15"/>
      <c r="L568" s="15"/>
      <c r="M568" s="15"/>
      <c r="N568" s="15"/>
      <c r="O568" s="15"/>
      <c r="P568" s="15"/>
      <c r="Q568" s="45">
        <f>Q558+Q566</f>
        <v>2500</v>
      </c>
    </row>
    <row r="569" spans="9:17" ht="13.5" thickBot="1">
      <c r="I569" s="36" t="s">
        <v>100</v>
      </c>
      <c r="J569" s="15"/>
      <c r="K569" s="15"/>
      <c r="L569" s="15"/>
      <c r="M569" s="15"/>
      <c r="N569" s="15"/>
      <c r="O569" s="15"/>
      <c r="P569" s="15"/>
      <c r="Q569" s="45">
        <f>R541+R552+R558+R566</f>
        <v>10492</v>
      </c>
    </row>
    <row r="570" ht="13.5" thickBot="1">
      <c r="I570" s="93" t="s">
        <v>0</v>
      </c>
    </row>
    <row r="571" spans="9:14" ht="13.5" thickBot="1">
      <c r="I571" s="64" t="s">
        <v>104</v>
      </c>
      <c r="J571" s="65"/>
      <c r="K571" s="65"/>
      <c r="L571" s="65"/>
      <c r="M571" s="65"/>
      <c r="N571" s="66"/>
    </row>
    <row r="572" spans="9:18" ht="13.5" thickBot="1">
      <c r="I572" s="36">
        <f>J557</f>
        <v>10</v>
      </c>
      <c r="J572" s="15" t="s">
        <v>106</v>
      </c>
      <c r="K572" s="111">
        <v>15</v>
      </c>
      <c r="L572" s="33" t="s">
        <v>26</v>
      </c>
      <c r="M572" s="36">
        <f>ROUND(I572*K572,0)</f>
        <v>150</v>
      </c>
      <c r="N572" s="16" t="s">
        <v>36</v>
      </c>
      <c r="O572" s="93" t="s">
        <v>0</v>
      </c>
      <c r="P572" s="93" t="s">
        <v>0</v>
      </c>
      <c r="Q572" s="93" t="s">
        <v>0</v>
      </c>
      <c r="R572" s="93" t="s">
        <v>0</v>
      </c>
    </row>
    <row r="573" spans="9:19" ht="13.5" thickBot="1">
      <c r="I573" s="117" t="s">
        <v>0</v>
      </c>
      <c r="J573" s="15" t="s">
        <v>1</v>
      </c>
      <c r="K573" s="99">
        <v>14</v>
      </c>
      <c r="L573" s="15" t="s">
        <v>2</v>
      </c>
      <c r="M573" s="100"/>
      <c r="N573" s="37"/>
      <c r="O573" s="37"/>
      <c r="P573" s="37"/>
      <c r="Q573" s="37"/>
      <c r="R573" s="38"/>
      <c r="S573" s="49"/>
    </row>
    <row r="574" ht="13.5" thickBot="1">
      <c r="I574" s="93" t="s">
        <v>0</v>
      </c>
    </row>
    <row r="575" spans="9:19" ht="13.5" thickBot="1">
      <c r="I575" s="64" t="s">
        <v>3</v>
      </c>
      <c r="J575" s="65"/>
      <c r="K575" s="65"/>
      <c r="L575" s="65"/>
      <c r="M575" s="65"/>
      <c r="N575" s="65"/>
      <c r="O575" s="65"/>
      <c r="P575" s="65"/>
      <c r="Q575" s="65"/>
      <c r="R575" s="75" t="s">
        <v>4</v>
      </c>
      <c r="S575" s="50"/>
    </row>
    <row r="576" spans="9:19" ht="13.5" thickBot="1">
      <c r="I576" s="69" t="s">
        <v>5</v>
      </c>
      <c r="J576" s="70"/>
      <c r="K576" s="71" t="s">
        <v>6</v>
      </c>
      <c r="L576" s="70"/>
      <c r="M576" s="70"/>
      <c r="N576" s="72" t="s">
        <v>7</v>
      </c>
      <c r="O576" s="73" t="s">
        <v>8</v>
      </c>
      <c r="P576" s="72" t="s">
        <v>9</v>
      </c>
      <c r="Q576" s="73" t="s">
        <v>10</v>
      </c>
      <c r="R576" s="74" t="s">
        <v>11</v>
      </c>
      <c r="S576" s="50"/>
    </row>
    <row r="577" spans="9:19" ht="12.75">
      <c r="I577" s="8" t="s">
        <v>15</v>
      </c>
      <c r="J577" s="4"/>
      <c r="K577" s="101"/>
      <c r="L577" s="20" t="s">
        <v>16</v>
      </c>
      <c r="M577" s="102"/>
      <c r="N577" s="81">
        <f>ROUND(K577*M577*10.76,2)</f>
        <v>0</v>
      </c>
      <c r="O577" s="19" t="s">
        <v>17</v>
      </c>
      <c r="P577" s="19" t="s">
        <v>17</v>
      </c>
      <c r="Q577" s="19" t="s">
        <v>17</v>
      </c>
      <c r="R577" s="23" t="s">
        <v>17</v>
      </c>
      <c r="S577" s="51"/>
    </row>
    <row r="578" spans="9:19" ht="12.75">
      <c r="I578" s="34" t="s">
        <v>18</v>
      </c>
      <c r="J578" s="21"/>
      <c r="K578" s="101"/>
      <c r="L578" s="20" t="s">
        <v>16</v>
      </c>
      <c r="M578" s="102"/>
      <c r="N578" s="81">
        <f>ROUND(K578*M578*10.76,2)</f>
        <v>0</v>
      </c>
      <c r="O578" s="18">
        <v>1.1</v>
      </c>
      <c r="P578" s="18">
        <f>$D$39-$G$29</f>
        <v>19.799999999999997</v>
      </c>
      <c r="Q578" s="107">
        <v>1</v>
      </c>
      <c r="R578" s="46">
        <f aca="true" t="shared" si="55" ref="R578:R583">ROUND(N578*O578*P578*Q578,0)</f>
        <v>0</v>
      </c>
      <c r="S578" s="52"/>
    </row>
    <row r="579" spans="9:19" ht="12.75">
      <c r="I579" s="68" t="s">
        <v>19</v>
      </c>
      <c r="J579" s="21"/>
      <c r="K579" s="41" t="s">
        <v>20</v>
      </c>
      <c r="L579" s="20" t="s">
        <v>16</v>
      </c>
      <c r="M579" s="42" t="s">
        <v>20</v>
      </c>
      <c r="N579" s="18">
        <f>N577-N578</f>
        <v>0</v>
      </c>
      <c r="O579" s="18">
        <v>0.5</v>
      </c>
      <c r="P579" s="18">
        <f>$D$39-$G$29</f>
        <v>19.799999999999997</v>
      </c>
      <c r="Q579" s="107">
        <v>1</v>
      </c>
      <c r="R579" s="46">
        <f t="shared" si="55"/>
        <v>0</v>
      </c>
      <c r="S579" s="52"/>
    </row>
    <row r="580" spans="9:19" ht="12.75">
      <c r="I580" s="34" t="s">
        <v>23</v>
      </c>
      <c r="J580" s="21"/>
      <c r="K580" s="101">
        <v>5</v>
      </c>
      <c r="L580" s="20" t="s">
        <v>16</v>
      </c>
      <c r="M580" s="102">
        <v>2.8</v>
      </c>
      <c r="N580" s="81">
        <f>ROUND(K580*M580*10.76,2)</f>
        <v>150.64</v>
      </c>
      <c r="O580" s="18">
        <v>0.5</v>
      </c>
      <c r="P580" s="18">
        <f>$P$6*2/3</f>
        <v>13.199999999999998</v>
      </c>
      <c r="Q580" s="107">
        <v>0.7</v>
      </c>
      <c r="R580" s="46">
        <f t="shared" si="55"/>
        <v>696</v>
      </c>
      <c r="S580" s="52"/>
    </row>
    <row r="581" spans="9:19" ht="12.75">
      <c r="I581" s="34" t="s">
        <v>27</v>
      </c>
      <c r="J581" s="21"/>
      <c r="K581" s="101"/>
      <c r="L581" s="20" t="s">
        <v>16</v>
      </c>
      <c r="M581" s="102"/>
      <c r="N581" s="81">
        <f>ROUND(K581*M581*10.76,2)</f>
        <v>0</v>
      </c>
      <c r="O581" s="18">
        <v>1.1</v>
      </c>
      <c r="P581" s="18">
        <f>$P$6*2/3</f>
        <v>13.199999999999998</v>
      </c>
      <c r="Q581" s="107">
        <v>1</v>
      </c>
      <c r="R581" s="46">
        <f t="shared" si="55"/>
        <v>0</v>
      </c>
      <c r="S581" s="52"/>
    </row>
    <row r="582" spans="9:19" ht="12.75">
      <c r="I582" s="34" t="s">
        <v>29</v>
      </c>
      <c r="J582" s="21"/>
      <c r="K582" s="101"/>
      <c r="L582" s="20" t="s">
        <v>16</v>
      </c>
      <c r="M582" s="102"/>
      <c r="N582" s="81">
        <f>ROUND(K582*M582*10.76,2)</f>
        <v>0</v>
      </c>
      <c r="O582" s="18">
        <v>0.3</v>
      </c>
      <c r="P582" s="18">
        <f>$P$6*2/3</f>
        <v>13.199999999999998</v>
      </c>
      <c r="Q582" s="107">
        <v>1</v>
      </c>
      <c r="R582" s="46">
        <f t="shared" si="55"/>
        <v>0</v>
      </c>
      <c r="S582" s="52"/>
    </row>
    <row r="583" spans="9:19" ht="12.75">
      <c r="I583" s="34" t="s">
        <v>31</v>
      </c>
      <c r="J583" s="21"/>
      <c r="K583" s="101">
        <v>3.5</v>
      </c>
      <c r="L583" s="20" t="s">
        <v>16</v>
      </c>
      <c r="M583" s="102">
        <v>5.3</v>
      </c>
      <c r="N583" s="81">
        <f>ROUND(K583*M583*10.76,2)</f>
        <v>199.6</v>
      </c>
      <c r="O583" s="18">
        <v>0.3</v>
      </c>
      <c r="P583" s="18">
        <v>19.8</v>
      </c>
      <c r="Q583" s="107">
        <v>1</v>
      </c>
      <c r="R583" s="46">
        <f t="shared" si="55"/>
        <v>1186</v>
      </c>
      <c r="S583" s="52"/>
    </row>
    <row r="584" spans="9:19" ht="13.5" thickBot="1">
      <c r="I584" s="103">
        <v>10</v>
      </c>
      <c r="J584" s="11" t="s">
        <v>40</v>
      </c>
      <c r="K584" s="24"/>
      <c r="L584" s="25"/>
      <c r="M584" s="26"/>
      <c r="N584" s="27"/>
      <c r="O584" s="28"/>
      <c r="P584" s="29"/>
      <c r="Q584" s="29"/>
      <c r="R584" s="47">
        <f>ROUND(SUM(R578:R583)*(I584/100),0)</f>
        <v>188</v>
      </c>
      <c r="S584" s="52"/>
    </row>
    <row r="585" spans="9:19" ht="13.5" thickBot="1">
      <c r="I585" t="s">
        <v>46</v>
      </c>
      <c r="P585" s="4"/>
      <c r="R585" s="45">
        <f>SUM(R578:R584)</f>
        <v>2070</v>
      </c>
      <c r="S585" s="52"/>
    </row>
    <row r="586" ht="13.5" thickBot="1">
      <c r="I586" s="93" t="s">
        <v>0</v>
      </c>
    </row>
    <row r="587" spans="9:19" ht="13.5" thickBot="1">
      <c r="I587" s="64" t="s">
        <v>50</v>
      </c>
      <c r="J587" s="65"/>
      <c r="K587" s="65"/>
      <c r="L587" s="65"/>
      <c r="M587" s="65"/>
      <c r="N587" s="65"/>
      <c r="O587" s="65"/>
      <c r="P587" s="65"/>
      <c r="Q587" s="65"/>
      <c r="R587" s="75" t="s">
        <v>4</v>
      </c>
      <c r="S587" s="50"/>
    </row>
    <row r="588" spans="9:19" ht="13.5" thickBot="1">
      <c r="I588" s="69" t="s">
        <v>5</v>
      </c>
      <c r="J588" s="70"/>
      <c r="K588" s="71" t="s">
        <v>6</v>
      </c>
      <c r="L588" s="70"/>
      <c r="M588" s="70"/>
      <c r="N588" s="72" t="s">
        <v>7</v>
      </c>
      <c r="O588" s="73" t="s">
        <v>8</v>
      </c>
      <c r="P588" s="72" t="s">
        <v>9</v>
      </c>
      <c r="Q588" s="73" t="s">
        <v>10</v>
      </c>
      <c r="R588" s="74" t="s">
        <v>11</v>
      </c>
      <c r="S588" s="50"/>
    </row>
    <row r="589" spans="9:19" ht="12.75">
      <c r="I589" s="104" t="s">
        <v>54</v>
      </c>
      <c r="J589" s="4"/>
      <c r="K589" s="101"/>
      <c r="L589" s="20" t="s">
        <v>16</v>
      </c>
      <c r="M589" s="102"/>
      <c r="N589" s="18">
        <f aca="true" t="shared" si="56" ref="N589:N594">ROUND(K589*M589*10.76,2)</f>
        <v>0</v>
      </c>
      <c r="O589" s="43">
        <v>0.5</v>
      </c>
      <c r="P589" s="106"/>
      <c r="Q589" s="107">
        <v>1</v>
      </c>
      <c r="R589" s="46">
        <f aca="true" t="shared" si="57" ref="R589:R594">ROUND(N589*O589*P589*Q589,0)</f>
        <v>0</v>
      </c>
      <c r="S589" s="52"/>
    </row>
    <row r="590" spans="9:19" ht="12.75">
      <c r="I590" s="105" t="s">
        <v>54</v>
      </c>
      <c r="J590" s="21"/>
      <c r="K590" s="101"/>
      <c r="L590" s="20" t="s">
        <v>16</v>
      </c>
      <c r="M590" s="102"/>
      <c r="N590" s="18">
        <f t="shared" si="56"/>
        <v>0</v>
      </c>
      <c r="O590" s="18">
        <v>0.5</v>
      </c>
      <c r="P590" s="106"/>
      <c r="Q590" s="107">
        <v>1</v>
      </c>
      <c r="R590" s="46">
        <f t="shared" si="57"/>
        <v>0</v>
      </c>
      <c r="S590" s="52"/>
    </row>
    <row r="591" spans="9:19" ht="12.75">
      <c r="I591" s="105" t="s">
        <v>55</v>
      </c>
      <c r="J591" s="21"/>
      <c r="K591" s="101"/>
      <c r="L591" s="20" t="s">
        <v>16</v>
      </c>
      <c r="M591" s="102"/>
      <c r="N591" s="18">
        <f t="shared" si="56"/>
        <v>0</v>
      </c>
      <c r="O591" s="18">
        <v>1.1</v>
      </c>
      <c r="P591" s="106"/>
      <c r="Q591" s="107">
        <v>1</v>
      </c>
      <c r="R591" s="46">
        <f t="shared" si="57"/>
        <v>0</v>
      </c>
      <c r="S591" s="52"/>
    </row>
    <row r="592" spans="9:19" ht="12.75">
      <c r="I592" s="105" t="s">
        <v>55</v>
      </c>
      <c r="J592" s="95"/>
      <c r="K592" s="101"/>
      <c r="L592" s="20" t="s">
        <v>16</v>
      </c>
      <c r="M592" s="102"/>
      <c r="N592" s="18">
        <f t="shared" si="56"/>
        <v>0</v>
      </c>
      <c r="O592" s="18">
        <v>1.1</v>
      </c>
      <c r="P592" s="106"/>
      <c r="Q592" s="107">
        <v>1</v>
      </c>
      <c r="R592" s="46">
        <f t="shared" si="57"/>
        <v>0</v>
      </c>
      <c r="S592" s="52"/>
    </row>
    <row r="593" spans="9:19" ht="12.75">
      <c r="I593" s="34" t="s">
        <v>31</v>
      </c>
      <c r="J593" s="21"/>
      <c r="K593" s="101">
        <v>3.5</v>
      </c>
      <c r="L593" s="20" t="s">
        <v>16</v>
      </c>
      <c r="M593" s="102">
        <v>5.3</v>
      </c>
      <c r="N593" s="18">
        <f t="shared" si="56"/>
        <v>199.6</v>
      </c>
      <c r="O593" s="18">
        <v>0.3</v>
      </c>
      <c r="P593" s="106">
        <v>42</v>
      </c>
      <c r="Q593" s="107">
        <v>1</v>
      </c>
      <c r="R593" s="46">
        <f t="shared" si="57"/>
        <v>2515</v>
      </c>
      <c r="S593" s="52"/>
    </row>
    <row r="594" spans="9:19" ht="12.75">
      <c r="I594" s="34" t="s">
        <v>59</v>
      </c>
      <c r="J594" s="21"/>
      <c r="K594" s="101"/>
      <c r="L594" s="20" t="s">
        <v>16</v>
      </c>
      <c r="M594" s="102"/>
      <c r="N594" s="18">
        <f t="shared" si="56"/>
        <v>0</v>
      </c>
      <c r="O594" s="18">
        <v>0.6</v>
      </c>
      <c r="P594" s="106"/>
      <c r="Q594" s="107">
        <v>1</v>
      </c>
      <c r="R594" s="46">
        <f t="shared" si="57"/>
        <v>0</v>
      </c>
      <c r="S594" s="52"/>
    </row>
    <row r="595" spans="9:19" ht="13.5" thickBot="1">
      <c r="I595" s="103">
        <v>10</v>
      </c>
      <c r="J595" s="11" t="s">
        <v>40</v>
      </c>
      <c r="K595" s="24"/>
      <c r="L595" s="25"/>
      <c r="M595" s="26"/>
      <c r="N595" s="27"/>
      <c r="O595" s="28"/>
      <c r="P595" s="29"/>
      <c r="Q595" s="29"/>
      <c r="R595" s="46">
        <f>ROUND(SUM(R589:R594)*(I595/100),0)</f>
        <v>252</v>
      </c>
      <c r="S595" s="52"/>
    </row>
    <row r="596" spans="9:19" ht="13.5" thickBot="1">
      <c r="I596" t="s">
        <v>46</v>
      </c>
      <c r="P596" s="4"/>
      <c r="R596" s="45">
        <f>SUM(R589:R595)</f>
        <v>2767</v>
      </c>
      <c r="S596" s="52"/>
    </row>
    <row r="597" ht="13.5" thickBot="1">
      <c r="I597" s="93" t="s">
        <v>0</v>
      </c>
    </row>
    <row r="598" spans="9:19" ht="13.5" thickBot="1">
      <c r="I598" s="64" t="s">
        <v>66</v>
      </c>
      <c r="J598" s="65"/>
      <c r="K598" s="65"/>
      <c r="L598" s="65"/>
      <c r="M598" s="65"/>
      <c r="N598" s="65"/>
      <c r="O598" s="65"/>
      <c r="P598" s="65"/>
      <c r="Q598" s="82" t="s">
        <v>67</v>
      </c>
      <c r="R598" s="83" t="s">
        <v>11</v>
      </c>
      <c r="S598" s="50"/>
    </row>
    <row r="599" spans="9:19" ht="12.75">
      <c r="I599" s="30" t="s">
        <v>68</v>
      </c>
      <c r="J599" s="95">
        <v>5</v>
      </c>
      <c r="K599" s="21" t="s">
        <v>69</v>
      </c>
      <c r="L599" s="21"/>
      <c r="M599" s="21"/>
      <c r="N599" s="95">
        <v>250</v>
      </c>
      <c r="O599" s="20" t="s">
        <v>26</v>
      </c>
      <c r="P599" s="21"/>
      <c r="Q599" s="44">
        <f>ROUND(J599*N599,0)</f>
        <v>1250</v>
      </c>
      <c r="R599" s="23" t="s">
        <v>70</v>
      </c>
      <c r="S599" s="51"/>
    </row>
    <row r="600" spans="9:19" ht="12.75">
      <c r="I600" s="30" t="s">
        <v>68</v>
      </c>
      <c r="J600" s="95"/>
      <c r="K600" s="21" t="s">
        <v>71</v>
      </c>
      <c r="L600" s="21"/>
      <c r="M600" s="21"/>
      <c r="N600" s="95"/>
      <c r="O600" s="20" t="s">
        <v>26</v>
      </c>
      <c r="P600" s="21"/>
      <c r="Q600" s="44">
        <f>ROUND(J600*N600,0)</f>
        <v>0</v>
      </c>
      <c r="R600" s="23" t="s">
        <v>70</v>
      </c>
      <c r="S600" s="51"/>
    </row>
    <row r="601" spans="9:19" ht="13.5" thickBot="1">
      <c r="I601" s="31" t="s">
        <v>74</v>
      </c>
      <c r="J601" s="32">
        <f>J599+J600</f>
        <v>5</v>
      </c>
      <c r="K601" s="32" t="s">
        <v>75</v>
      </c>
      <c r="L601" s="32"/>
      <c r="M601" s="32"/>
      <c r="N601" s="108">
        <v>200</v>
      </c>
      <c r="O601" s="25" t="s">
        <v>26</v>
      </c>
      <c r="P601" s="32"/>
      <c r="Q601" s="19" t="s">
        <v>70</v>
      </c>
      <c r="R601" s="47">
        <f>ROUND(J601*N601,0)</f>
        <v>1000</v>
      </c>
      <c r="S601" s="52"/>
    </row>
    <row r="602" spans="9:19" ht="13.5" thickBot="1">
      <c r="I602" t="s">
        <v>77</v>
      </c>
      <c r="Q602" s="45">
        <f>SUM(Q599:Q600)</f>
        <v>1250</v>
      </c>
      <c r="R602" s="45">
        <f>R601</f>
        <v>1000</v>
      </c>
      <c r="S602" s="52"/>
    </row>
    <row r="603" ht="13.5" thickBot="1">
      <c r="I603" s="93" t="s">
        <v>0</v>
      </c>
    </row>
    <row r="604" spans="9:19" ht="13.5" thickBot="1">
      <c r="I604" s="64" t="s">
        <v>80</v>
      </c>
      <c r="J604" s="65"/>
      <c r="K604" s="65"/>
      <c r="L604" s="65"/>
      <c r="M604" s="65"/>
      <c r="N604" s="65"/>
      <c r="O604" s="65"/>
      <c r="P604" s="65"/>
      <c r="Q604" s="82" t="s">
        <v>67</v>
      </c>
      <c r="R604" s="83" t="s">
        <v>11</v>
      </c>
      <c r="S604" s="50"/>
    </row>
    <row r="605" spans="9:19" ht="12.75">
      <c r="I605" s="34" t="s">
        <v>83</v>
      </c>
      <c r="J605" s="21"/>
      <c r="K605" s="95">
        <v>260</v>
      </c>
      <c r="L605" s="21" t="s">
        <v>84</v>
      </c>
      <c r="M605" s="21"/>
      <c r="N605" s="21"/>
      <c r="O605" s="20" t="s">
        <v>26</v>
      </c>
      <c r="P605" s="22"/>
      <c r="Q605" s="19" t="s">
        <v>70</v>
      </c>
      <c r="R605" s="46">
        <f>ROUND(K605*3.41,0)</f>
        <v>887</v>
      </c>
      <c r="S605" s="52"/>
    </row>
    <row r="606" spans="9:19" ht="12.75">
      <c r="I606" s="34" t="s">
        <v>86</v>
      </c>
      <c r="J606" s="21"/>
      <c r="K606" s="21"/>
      <c r="L606" s="21"/>
      <c r="M606" s="95"/>
      <c r="N606" s="21" t="s">
        <v>87</v>
      </c>
      <c r="O606" s="20" t="s">
        <v>26</v>
      </c>
      <c r="P606" s="22"/>
      <c r="Q606" s="19" t="s">
        <v>70</v>
      </c>
      <c r="R606" s="46">
        <f>ROUND(M606*3600,0)</f>
        <v>0</v>
      </c>
      <c r="S606" s="52"/>
    </row>
    <row r="607" spans="9:19" ht="12.75">
      <c r="I607" s="34" t="s">
        <v>90</v>
      </c>
      <c r="J607" s="21"/>
      <c r="K607" s="21"/>
      <c r="L607" s="21"/>
      <c r="M607" s="95"/>
      <c r="N607" s="21" t="s">
        <v>87</v>
      </c>
      <c r="O607" s="20" t="s">
        <v>26</v>
      </c>
      <c r="P607" s="22"/>
      <c r="Q607" s="19" t="s">
        <v>70</v>
      </c>
      <c r="R607" s="46">
        <f>ROUND(M607*3600,0)</f>
        <v>0</v>
      </c>
      <c r="S607" s="52"/>
    </row>
    <row r="608" spans="9:19" ht="12.75">
      <c r="I608" s="34" t="s">
        <v>92</v>
      </c>
      <c r="J608" s="21"/>
      <c r="K608" s="95"/>
      <c r="L608" s="21" t="s">
        <v>84</v>
      </c>
      <c r="M608" s="21"/>
      <c r="N608" s="21"/>
      <c r="O608" s="20" t="s">
        <v>26</v>
      </c>
      <c r="P608" s="22"/>
      <c r="Q608" s="19" t="s">
        <v>70</v>
      </c>
      <c r="R608" s="46">
        <f>ROUND(K608*3.41,0)</f>
        <v>0</v>
      </c>
      <c r="S608" s="52"/>
    </row>
    <row r="609" spans="9:19" ht="13.5" thickBot="1">
      <c r="I609" s="35" t="s">
        <v>94</v>
      </c>
      <c r="J609" s="32"/>
      <c r="K609" s="108"/>
      <c r="L609" s="108"/>
      <c r="M609" s="108"/>
      <c r="N609" s="108"/>
      <c r="O609" s="108"/>
      <c r="P609" s="108"/>
      <c r="Q609" s="109"/>
      <c r="R609" s="110">
        <v>0</v>
      </c>
      <c r="S609" s="52"/>
    </row>
    <row r="610" spans="9:19" ht="13.5" thickBot="1">
      <c r="I610" t="s">
        <v>77</v>
      </c>
      <c r="Q610" s="45">
        <f>ROUND(Q609,0)</f>
        <v>0</v>
      </c>
      <c r="R610" s="45">
        <f>ROUND(SUM(R605:R609),0)</f>
        <v>887</v>
      </c>
      <c r="S610" s="52"/>
    </row>
    <row r="611" ht="13.5" thickBot="1">
      <c r="I611" s="93" t="s">
        <v>0</v>
      </c>
    </row>
    <row r="612" spans="9:17" ht="13.5" thickBot="1">
      <c r="I612" s="36" t="s">
        <v>98</v>
      </c>
      <c r="J612" s="15"/>
      <c r="K612" s="15"/>
      <c r="L612" s="15"/>
      <c r="M612" s="15"/>
      <c r="N612" s="15"/>
      <c r="O612" s="15"/>
      <c r="P612" s="15"/>
      <c r="Q612" s="45">
        <f>Q602+Q610</f>
        <v>1250</v>
      </c>
    </row>
    <row r="613" spans="9:17" ht="13.5" thickBot="1">
      <c r="I613" s="36" t="s">
        <v>100</v>
      </c>
      <c r="J613" s="15"/>
      <c r="K613" s="15"/>
      <c r="L613" s="15"/>
      <c r="M613" s="15"/>
      <c r="N613" s="15"/>
      <c r="O613" s="15"/>
      <c r="P613" s="15"/>
      <c r="Q613" s="45">
        <f>R585+R596+R602+R610</f>
        <v>6724</v>
      </c>
    </row>
    <row r="614" ht="13.5" thickBot="1">
      <c r="I614" s="93" t="s">
        <v>0</v>
      </c>
    </row>
    <row r="615" spans="9:14" ht="13.5" thickBot="1">
      <c r="I615" s="64" t="s">
        <v>104</v>
      </c>
      <c r="J615" s="65"/>
      <c r="K615" s="65"/>
      <c r="L615" s="65"/>
      <c r="M615" s="65"/>
      <c r="N615" s="66"/>
    </row>
    <row r="616" spans="9:18" ht="13.5" thickBot="1">
      <c r="I616" s="36">
        <f>J601</f>
        <v>5</v>
      </c>
      <c r="J616" s="15" t="s">
        <v>106</v>
      </c>
      <c r="K616" s="111">
        <v>15</v>
      </c>
      <c r="L616" s="33" t="s">
        <v>26</v>
      </c>
      <c r="M616" s="36">
        <f>ROUND(I616*K616,0)</f>
        <v>75</v>
      </c>
      <c r="N616" s="16" t="s">
        <v>36</v>
      </c>
      <c r="O616" s="93" t="s">
        <v>0</v>
      </c>
      <c r="P616" s="93" t="s">
        <v>0</v>
      </c>
      <c r="Q616" s="93" t="s">
        <v>0</v>
      </c>
      <c r="R616" s="93" t="s">
        <v>0</v>
      </c>
    </row>
    <row r="617" spans="9:19" ht="13.5" thickBot="1">
      <c r="I617" s="117" t="s">
        <v>0</v>
      </c>
      <c r="J617" s="15" t="s">
        <v>1</v>
      </c>
      <c r="K617" s="99">
        <v>15</v>
      </c>
      <c r="L617" s="15" t="s">
        <v>2</v>
      </c>
      <c r="M617" s="100"/>
      <c r="N617" s="37"/>
      <c r="O617" s="37"/>
      <c r="P617" s="37"/>
      <c r="Q617" s="37"/>
      <c r="R617" s="38"/>
      <c r="S617" s="49"/>
    </row>
    <row r="618" ht="13.5" thickBot="1">
      <c r="I618" s="93" t="s">
        <v>0</v>
      </c>
    </row>
    <row r="619" spans="9:19" ht="13.5" thickBot="1">
      <c r="I619" s="64" t="s">
        <v>3</v>
      </c>
      <c r="J619" s="65"/>
      <c r="K619" s="65"/>
      <c r="L619" s="65"/>
      <c r="M619" s="65"/>
      <c r="N619" s="65"/>
      <c r="O619" s="65"/>
      <c r="P619" s="65"/>
      <c r="Q619" s="65"/>
      <c r="R619" s="75" t="s">
        <v>4</v>
      </c>
      <c r="S619" s="50"/>
    </row>
    <row r="620" spans="9:19" ht="13.5" thickBot="1">
      <c r="I620" s="69" t="s">
        <v>5</v>
      </c>
      <c r="J620" s="70"/>
      <c r="K620" s="71" t="s">
        <v>6</v>
      </c>
      <c r="L620" s="70"/>
      <c r="M620" s="70"/>
      <c r="N620" s="72" t="s">
        <v>7</v>
      </c>
      <c r="O620" s="73" t="s">
        <v>8</v>
      </c>
      <c r="P620" s="72" t="s">
        <v>9</v>
      </c>
      <c r="Q620" s="73" t="s">
        <v>10</v>
      </c>
      <c r="R620" s="74" t="s">
        <v>11</v>
      </c>
      <c r="S620" s="50"/>
    </row>
    <row r="621" spans="9:19" ht="12.75">
      <c r="I621" s="8" t="s">
        <v>15</v>
      </c>
      <c r="J621" s="4"/>
      <c r="K621" s="101"/>
      <c r="L621" s="20" t="s">
        <v>16</v>
      </c>
      <c r="M621" s="102"/>
      <c r="N621" s="81">
        <f>ROUND(K621*M621*10.76,2)</f>
        <v>0</v>
      </c>
      <c r="O621" s="19" t="s">
        <v>17</v>
      </c>
      <c r="P621" s="19" t="s">
        <v>17</v>
      </c>
      <c r="Q621" s="19" t="s">
        <v>17</v>
      </c>
      <c r="R621" s="23" t="s">
        <v>17</v>
      </c>
      <c r="S621" s="51"/>
    </row>
    <row r="622" spans="9:19" ht="12.75">
      <c r="I622" s="34" t="s">
        <v>18</v>
      </c>
      <c r="J622" s="21"/>
      <c r="K622" s="101"/>
      <c r="L622" s="20" t="s">
        <v>16</v>
      </c>
      <c r="M622" s="102"/>
      <c r="N622" s="81">
        <f>ROUND(K622*M622*10.76,2)</f>
        <v>0</v>
      </c>
      <c r="O622" s="18">
        <v>1.1</v>
      </c>
      <c r="P622" s="18">
        <f>$D$39-$G$29</f>
        <v>19.799999999999997</v>
      </c>
      <c r="Q622" s="107">
        <v>1</v>
      </c>
      <c r="R622" s="46">
        <f aca="true" t="shared" si="58" ref="R622:R627">ROUND(N622*O622*P622*Q622,0)</f>
        <v>0</v>
      </c>
      <c r="S622" s="52"/>
    </row>
    <row r="623" spans="9:19" ht="12.75">
      <c r="I623" s="68" t="s">
        <v>19</v>
      </c>
      <c r="J623" s="21"/>
      <c r="K623" s="41" t="s">
        <v>20</v>
      </c>
      <c r="L623" s="20" t="s">
        <v>16</v>
      </c>
      <c r="M623" s="42" t="s">
        <v>20</v>
      </c>
      <c r="N623" s="18">
        <f>N621-N622</f>
        <v>0</v>
      </c>
      <c r="O623" s="18">
        <v>0.5</v>
      </c>
      <c r="P623" s="18">
        <f>$D$39-$G$29</f>
        <v>19.799999999999997</v>
      </c>
      <c r="Q623" s="107">
        <v>1</v>
      </c>
      <c r="R623" s="46">
        <f t="shared" si="58"/>
        <v>0</v>
      </c>
      <c r="S623" s="52"/>
    </row>
    <row r="624" spans="9:19" ht="12.75">
      <c r="I624" s="34" t="s">
        <v>23</v>
      </c>
      <c r="J624" s="21"/>
      <c r="K624" s="101">
        <v>3.8</v>
      </c>
      <c r="L624" s="20" t="s">
        <v>16</v>
      </c>
      <c r="M624" s="102">
        <v>2.8</v>
      </c>
      <c r="N624" s="81">
        <f>ROUND(K624*M624*10.76,2)</f>
        <v>114.49</v>
      </c>
      <c r="O624" s="18">
        <v>0.5</v>
      </c>
      <c r="P624" s="18">
        <f>$P$6*2/3</f>
        <v>13.199999999999998</v>
      </c>
      <c r="Q624" s="107">
        <v>0.7</v>
      </c>
      <c r="R624" s="46">
        <f t="shared" si="58"/>
        <v>529</v>
      </c>
      <c r="S624" s="52"/>
    </row>
    <row r="625" spans="9:19" ht="12.75">
      <c r="I625" s="34" t="s">
        <v>27</v>
      </c>
      <c r="J625" s="21"/>
      <c r="K625" s="101"/>
      <c r="L625" s="20" t="s">
        <v>16</v>
      </c>
      <c r="M625" s="102"/>
      <c r="N625" s="81">
        <f>ROUND(K625*M625*10.76,2)</f>
        <v>0</v>
      </c>
      <c r="O625" s="18">
        <v>1.1</v>
      </c>
      <c r="P625" s="18">
        <f>$P$6*2/3</f>
        <v>13.199999999999998</v>
      </c>
      <c r="Q625" s="107">
        <v>1</v>
      </c>
      <c r="R625" s="46">
        <f t="shared" si="58"/>
        <v>0</v>
      </c>
      <c r="S625" s="52"/>
    </row>
    <row r="626" spans="9:19" ht="12.75">
      <c r="I626" s="34" t="s">
        <v>29</v>
      </c>
      <c r="J626" s="21"/>
      <c r="K626" s="101"/>
      <c r="L626" s="20" t="s">
        <v>16</v>
      </c>
      <c r="M626" s="102"/>
      <c r="N626" s="81">
        <f>ROUND(K626*M626*10.76,2)</f>
        <v>0</v>
      </c>
      <c r="O626" s="18">
        <v>0.3</v>
      </c>
      <c r="P626" s="18">
        <f>$P$6*2/3</f>
        <v>13.199999999999998</v>
      </c>
      <c r="Q626" s="107">
        <v>1</v>
      </c>
      <c r="R626" s="46">
        <f t="shared" si="58"/>
        <v>0</v>
      </c>
      <c r="S626" s="52"/>
    </row>
    <row r="627" spans="9:19" ht="12.75">
      <c r="I627" s="34" t="s">
        <v>31</v>
      </c>
      <c r="J627" s="21"/>
      <c r="K627" s="101">
        <v>3.8</v>
      </c>
      <c r="L627" s="20" t="s">
        <v>16</v>
      </c>
      <c r="M627" s="102">
        <v>3.5</v>
      </c>
      <c r="N627" s="81">
        <f>ROUND(K627*M627*10.76,2)</f>
        <v>143.11</v>
      </c>
      <c r="O627" s="18">
        <v>0.3</v>
      </c>
      <c r="P627" s="18">
        <v>19.8</v>
      </c>
      <c r="Q627" s="107">
        <v>1</v>
      </c>
      <c r="R627" s="46">
        <f t="shared" si="58"/>
        <v>850</v>
      </c>
      <c r="S627" s="52"/>
    </row>
    <row r="628" spans="9:19" ht="13.5" thickBot="1">
      <c r="I628" s="103">
        <v>10</v>
      </c>
      <c r="J628" s="11" t="s">
        <v>40</v>
      </c>
      <c r="K628" s="24"/>
      <c r="L628" s="25"/>
      <c r="M628" s="26"/>
      <c r="N628" s="27"/>
      <c r="O628" s="28"/>
      <c r="P628" s="29"/>
      <c r="Q628" s="29"/>
      <c r="R628" s="47">
        <f>ROUND(SUM(R622:R627)*(I628/100),0)</f>
        <v>138</v>
      </c>
      <c r="S628" s="52"/>
    </row>
    <row r="629" spans="9:19" ht="13.5" thickBot="1">
      <c r="I629" t="s">
        <v>46</v>
      </c>
      <c r="P629" s="4"/>
      <c r="R629" s="45">
        <f>SUM(R622:R628)</f>
        <v>1517</v>
      </c>
      <c r="S629" s="52"/>
    </row>
    <row r="630" ht="13.5" thickBot="1">
      <c r="I630" s="93" t="s">
        <v>0</v>
      </c>
    </row>
    <row r="631" spans="9:19" ht="13.5" thickBot="1">
      <c r="I631" s="64" t="s">
        <v>50</v>
      </c>
      <c r="J631" s="65"/>
      <c r="K631" s="65"/>
      <c r="L631" s="65"/>
      <c r="M631" s="65"/>
      <c r="N631" s="65"/>
      <c r="O631" s="65"/>
      <c r="P631" s="65"/>
      <c r="Q631" s="65"/>
      <c r="R631" s="75" t="s">
        <v>4</v>
      </c>
      <c r="S631" s="50"/>
    </row>
    <row r="632" spans="9:19" ht="13.5" thickBot="1">
      <c r="I632" s="69" t="s">
        <v>5</v>
      </c>
      <c r="J632" s="70"/>
      <c r="K632" s="71" t="s">
        <v>6</v>
      </c>
      <c r="L632" s="70"/>
      <c r="M632" s="70"/>
      <c r="N632" s="72" t="s">
        <v>7</v>
      </c>
      <c r="O632" s="73" t="s">
        <v>8</v>
      </c>
      <c r="P632" s="72" t="s">
        <v>9</v>
      </c>
      <c r="Q632" s="73" t="s">
        <v>10</v>
      </c>
      <c r="R632" s="74" t="s">
        <v>11</v>
      </c>
      <c r="S632" s="50"/>
    </row>
    <row r="633" spans="9:19" ht="12.75">
      <c r="I633" s="104" t="s">
        <v>54</v>
      </c>
      <c r="J633" s="4"/>
      <c r="K633" s="101"/>
      <c r="L633" s="20" t="s">
        <v>16</v>
      </c>
      <c r="M633" s="102"/>
      <c r="N633" s="18">
        <f aca="true" t="shared" si="59" ref="N633:N638">ROUND(K633*M633*10.76,2)</f>
        <v>0</v>
      </c>
      <c r="O633" s="43">
        <v>0.5</v>
      </c>
      <c r="P633" s="106"/>
      <c r="Q633" s="107">
        <v>1</v>
      </c>
      <c r="R633" s="46">
        <f aca="true" t="shared" si="60" ref="R633:R638">ROUND(N633*O633*P633*Q633,0)</f>
        <v>0</v>
      </c>
      <c r="S633" s="52"/>
    </row>
    <row r="634" spans="9:19" ht="12.75">
      <c r="I634" s="105" t="s">
        <v>54</v>
      </c>
      <c r="J634" s="21"/>
      <c r="K634" s="101"/>
      <c r="L634" s="20" t="s">
        <v>16</v>
      </c>
      <c r="M634" s="102"/>
      <c r="N634" s="18">
        <f t="shared" si="59"/>
        <v>0</v>
      </c>
      <c r="O634" s="18">
        <v>0.5</v>
      </c>
      <c r="P634" s="106"/>
      <c r="Q634" s="107">
        <v>1</v>
      </c>
      <c r="R634" s="46">
        <f t="shared" si="60"/>
        <v>0</v>
      </c>
      <c r="S634" s="52"/>
    </row>
    <row r="635" spans="9:19" ht="12.75">
      <c r="I635" s="105" t="s">
        <v>55</v>
      </c>
      <c r="J635" s="21"/>
      <c r="K635" s="101"/>
      <c r="L635" s="20" t="s">
        <v>16</v>
      </c>
      <c r="M635" s="102"/>
      <c r="N635" s="18">
        <f t="shared" si="59"/>
        <v>0</v>
      </c>
      <c r="O635" s="18">
        <v>1.1</v>
      </c>
      <c r="P635" s="106"/>
      <c r="Q635" s="107">
        <v>1</v>
      </c>
      <c r="R635" s="46">
        <f t="shared" si="60"/>
        <v>0</v>
      </c>
      <c r="S635" s="52"/>
    </row>
    <row r="636" spans="9:19" ht="12.75">
      <c r="I636" s="105" t="s">
        <v>55</v>
      </c>
      <c r="J636" s="95"/>
      <c r="K636" s="101"/>
      <c r="L636" s="20" t="s">
        <v>16</v>
      </c>
      <c r="M636" s="102"/>
      <c r="N636" s="18">
        <f t="shared" si="59"/>
        <v>0</v>
      </c>
      <c r="O636" s="18">
        <v>1.1</v>
      </c>
      <c r="P636" s="106"/>
      <c r="Q636" s="107">
        <v>1</v>
      </c>
      <c r="R636" s="46">
        <f t="shared" si="60"/>
        <v>0</v>
      </c>
      <c r="S636" s="52"/>
    </row>
    <row r="637" spans="9:19" ht="12.75">
      <c r="I637" s="34" t="s">
        <v>31</v>
      </c>
      <c r="J637" s="21"/>
      <c r="K637" s="101">
        <v>3.8</v>
      </c>
      <c r="L637" s="20" t="s">
        <v>16</v>
      </c>
      <c r="M637" s="102">
        <v>3.5</v>
      </c>
      <c r="N637" s="18">
        <f t="shared" si="59"/>
        <v>143.11</v>
      </c>
      <c r="O637" s="18">
        <v>0.3</v>
      </c>
      <c r="P637" s="106">
        <v>42</v>
      </c>
      <c r="Q637" s="107">
        <v>1</v>
      </c>
      <c r="R637" s="46">
        <f t="shared" si="60"/>
        <v>1803</v>
      </c>
      <c r="S637" s="52"/>
    </row>
    <row r="638" spans="9:19" ht="12.75">
      <c r="I638" s="34" t="s">
        <v>59</v>
      </c>
      <c r="J638" s="21"/>
      <c r="K638" s="101"/>
      <c r="L638" s="20" t="s">
        <v>16</v>
      </c>
      <c r="M638" s="102"/>
      <c r="N638" s="18">
        <f t="shared" si="59"/>
        <v>0</v>
      </c>
      <c r="O638" s="18">
        <v>0.6</v>
      </c>
      <c r="P638" s="106"/>
      <c r="Q638" s="107">
        <v>1</v>
      </c>
      <c r="R638" s="46">
        <f t="shared" si="60"/>
        <v>0</v>
      </c>
      <c r="S638" s="52"/>
    </row>
    <row r="639" spans="9:19" ht="13.5" thickBot="1">
      <c r="I639" s="103">
        <v>10</v>
      </c>
      <c r="J639" s="11" t="s">
        <v>40</v>
      </c>
      <c r="K639" s="24"/>
      <c r="L639" s="25"/>
      <c r="M639" s="26"/>
      <c r="N639" s="27"/>
      <c r="O639" s="28"/>
      <c r="P639" s="29"/>
      <c r="Q639" s="29"/>
      <c r="R639" s="46">
        <f>ROUND(SUM(R633:R638)*(I639/100),0)</f>
        <v>180</v>
      </c>
      <c r="S639" s="52"/>
    </row>
    <row r="640" spans="9:19" ht="13.5" thickBot="1">
      <c r="I640" t="s">
        <v>46</v>
      </c>
      <c r="P640" s="4"/>
      <c r="R640" s="45">
        <f>SUM(R633:R639)</f>
        <v>1983</v>
      </c>
      <c r="S640" s="52"/>
    </row>
    <row r="641" ht="13.5" thickBot="1">
      <c r="I641" s="93" t="s">
        <v>0</v>
      </c>
    </row>
    <row r="642" spans="9:19" ht="13.5" thickBot="1">
      <c r="I642" s="64" t="s">
        <v>66</v>
      </c>
      <c r="J642" s="65"/>
      <c r="K642" s="65"/>
      <c r="L642" s="65"/>
      <c r="M642" s="65"/>
      <c r="N642" s="65"/>
      <c r="O642" s="65"/>
      <c r="P642" s="65"/>
      <c r="Q642" s="82" t="s">
        <v>67</v>
      </c>
      <c r="R642" s="83" t="s">
        <v>11</v>
      </c>
      <c r="S642" s="50"/>
    </row>
    <row r="643" spans="9:19" ht="12.75">
      <c r="I643" s="30" t="s">
        <v>68</v>
      </c>
      <c r="J643" s="95">
        <v>3</v>
      </c>
      <c r="K643" s="21" t="s">
        <v>69</v>
      </c>
      <c r="L643" s="21"/>
      <c r="M643" s="21"/>
      <c r="N643" s="95">
        <v>250</v>
      </c>
      <c r="O643" s="20" t="s">
        <v>26</v>
      </c>
      <c r="P643" s="21"/>
      <c r="Q643" s="44">
        <f>ROUND(J643*N643,0)</f>
        <v>750</v>
      </c>
      <c r="R643" s="23" t="s">
        <v>70</v>
      </c>
      <c r="S643" s="51"/>
    </row>
    <row r="644" spans="9:19" ht="12.75">
      <c r="I644" s="30" t="s">
        <v>68</v>
      </c>
      <c r="J644" s="95"/>
      <c r="K644" s="21" t="s">
        <v>71</v>
      </c>
      <c r="L644" s="21"/>
      <c r="M644" s="21"/>
      <c r="N644" s="95"/>
      <c r="O644" s="20" t="s">
        <v>26</v>
      </c>
      <c r="P644" s="21"/>
      <c r="Q644" s="44">
        <f>ROUND(J644*N644,0)</f>
        <v>0</v>
      </c>
      <c r="R644" s="23" t="s">
        <v>70</v>
      </c>
      <c r="S644" s="51"/>
    </row>
    <row r="645" spans="9:19" ht="13.5" thickBot="1">
      <c r="I645" s="31" t="s">
        <v>74</v>
      </c>
      <c r="J645" s="32">
        <f>J643+J644</f>
        <v>3</v>
      </c>
      <c r="K645" s="32" t="s">
        <v>75</v>
      </c>
      <c r="L645" s="32"/>
      <c r="M645" s="32"/>
      <c r="N645" s="108">
        <v>200</v>
      </c>
      <c r="O645" s="25" t="s">
        <v>26</v>
      </c>
      <c r="P645" s="32"/>
      <c r="Q645" s="19" t="s">
        <v>70</v>
      </c>
      <c r="R645" s="47">
        <f>ROUND(J645*N645,0)</f>
        <v>600</v>
      </c>
      <c r="S645" s="52"/>
    </row>
    <row r="646" spans="9:19" ht="13.5" thickBot="1">
      <c r="I646" t="s">
        <v>77</v>
      </c>
      <c r="Q646" s="45">
        <f>SUM(Q643:Q644)</f>
        <v>750</v>
      </c>
      <c r="R646" s="45">
        <f>R645</f>
        <v>600</v>
      </c>
      <c r="S646" s="52"/>
    </row>
    <row r="647" ht="13.5" thickBot="1">
      <c r="I647" s="93" t="s">
        <v>0</v>
      </c>
    </row>
    <row r="648" spans="9:19" ht="13.5" thickBot="1">
      <c r="I648" s="64" t="s">
        <v>80</v>
      </c>
      <c r="J648" s="65"/>
      <c r="K648" s="65"/>
      <c r="L648" s="65"/>
      <c r="M648" s="65"/>
      <c r="N648" s="65"/>
      <c r="O648" s="65"/>
      <c r="P648" s="65"/>
      <c r="Q648" s="82" t="s">
        <v>67</v>
      </c>
      <c r="R648" s="83" t="s">
        <v>11</v>
      </c>
      <c r="S648" s="50"/>
    </row>
    <row r="649" spans="9:19" ht="12.75">
      <c r="I649" s="34" t="s">
        <v>83</v>
      </c>
      <c r="J649" s="21"/>
      <c r="K649" s="95">
        <v>130</v>
      </c>
      <c r="L649" s="21" t="s">
        <v>84</v>
      </c>
      <c r="M649" s="21"/>
      <c r="N649" s="21"/>
      <c r="O649" s="20" t="s">
        <v>26</v>
      </c>
      <c r="P649" s="22"/>
      <c r="Q649" s="19" t="s">
        <v>70</v>
      </c>
      <c r="R649" s="46">
        <f>ROUND(K649*3.41,0)</f>
        <v>443</v>
      </c>
      <c r="S649" s="52"/>
    </row>
    <row r="650" spans="9:19" ht="12.75">
      <c r="I650" s="34" t="s">
        <v>86</v>
      </c>
      <c r="J650" s="21"/>
      <c r="K650" s="21"/>
      <c r="L650" s="21"/>
      <c r="M650" s="95"/>
      <c r="N650" s="21" t="s">
        <v>87</v>
      </c>
      <c r="O650" s="20" t="s">
        <v>26</v>
      </c>
      <c r="P650" s="22"/>
      <c r="Q650" s="19" t="s">
        <v>70</v>
      </c>
      <c r="R650" s="46">
        <f>ROUND(M650*3600,0)</f>
        <v>0</v>
      </c>
      <c r="S650" s="52"/>
    </row>
    <row r="651" spans="9:19" ht="12.75">
      <c r="I651" s="34" t="s">
        <v>90</v>
      </c>
      <c r="J651" s="21"/>
      <c r="K651" s="21"/>
      <c r="L651" s="21"/>
      <c r="M651" s="95"/>
      <c r="N651" s="21" t="s">
        <v>87</v>
      </c>
      <c r="O651" s="20" t="s">
        <v>26</v>
      </c>
      <c r="P651" s="22"/>
      <c r="Q651" s="19" t="s">
        <v>70</v>
      </c>
      <c r="R651" s="46">
        <f>ROUND(M651*3600,0)</f>
        <v>0</v>
      </c>
      <c r="S651" s="52"/>
    </row>
    <row r="652" spans="9:19" ht="12.75">
      <c r="I652" s="34" t="s">
        <v>92</v>
      </c>
      <c r="J652" s="21"/>
      <c r="K652" s="95"/>
      <c r="L652" s="21" t="s">
        <v>84</v>
      </c>
      <c r="M652" s="21"/>
      <c r="N652" s="21"/>
      <c r="O652" s="20" t="s">
        <v>26</v>
      </c>
      <c r="P652" s="22"/>
      <c r="Q652" s="19" t="s">
        <v>70</v>
      </c>
      <c r="R652" s="46">
        <f>ROUND(K652*3.41,0)</f>
        <v>0</v>
      </c>
      <c r="S652" s="52"/>
    </row>
    <row r="653" spans="9:19" ht="13.5" thickBot="1">
      <c r="I653" s="35" t="s">
        <v>94</v>
      </c>
      <c r="J653" s="32"/>
      <c r="K653" s="108"/>
      <c r="L653" s="108"/>
      <c r="M653" s="108"/>
      <c r="N653" s="108"/>
      <c r="O653" s="108"/>
      <c r="P653" s="108"/>
      <c r="Q653" s="109"/>
      <c r="R653" s="110">
        <v>0</v>
      </c>
      <c r="S653" s="52"/>
    </row>
    <row r="654" spans="9:19" ht="13.5" thickBot="1">
      <c r="I654" t="s">
        <v>77</v>
      </c>
      <c r="Q654" s="45">
        <f>ROUND(Q653,0)</f>
        <v>0</v>
      </c>
      <c r="R654" s="45">
        <f>ROUND(SUM(R649:R653),0)</f>
        <v>443</v>
      </c>
      <c r="S654" s="52"/>
    </row>
    <row r="655" ht="13.5" thickBot="1">
      <c r="I655" s="93" t="s">
        <v>0</v>
      </c>
    </row>
    <row r="656" spans="9:17" ht="13.5" thickBot="1">
      <c r="I656" s="36" t="s">
        <v>98</v>
      </c>
      <c r="J656" s="15"/>
      <c r="K656" s="15"/>
      <c r="L656" s="15"/>
      <c r="M656" s="15"/>
      <c r="N656" s="15"/>
      <c r="O656" s="15"/>
      <c r="P656" s="15"/>
      <c r="Q656" s="45">
        <f>Q646+Q654</f>
        <v>750</v>
      </c>
    </row>
    <row r="657" spans="9:17" ht="13.5" thickBot="1">
      <c r="I657" s="36" t="s">
        <v>100</v>
      </c>
      <c r="J657" s="15"/>
      <c r="K657" s="15"/>
      <c r="L657" s="15"/>
      <c r="M657" s="15"/>
      <c r="N657" s="15"/>
      <c r="O657" s="15"/>
      <c r="P657" s="15"/>
      <c r="Q657" s="45">
        <f>R629+R640+R646+R654</f>
        <v>4543</v>
      </c>
    </row>
    <row r="658" ht="13.5" thickBot="1">
      <c r="I658" s="93" t="s">
        <v>0</v>
      </c>
    </row>
    <row r="659" spans="9:14" ht="13.5" thickBot="1">
      <c r="I659" s="64" t="s">
        <v>104</v>
      </c>
      <c r="J659" s="65"/>
      <c r="K659" s="65"/>
      <c r="L659" s="65"/>
      <c r="M659" s="65"/>
      <c r="N659" s="66"/>
    </row>
    <row r="660" spans="9:18" ht="13.5" thickBot="1">
      <c r="I660" s="36">
        <f>J645</f>
        <v>3</v>
      </c>
      <c r="J660" s="15" t="s">
        <v>106</v>
      </c>
      <c r="K660" s="111">
        <v>15</v>
      </c>
      <c r="L660" s="33" t="s">
        <v>26</v>
      </c>
      <c r="M660" s="36">
        <f>ROUND(I660*K660,0)</f>
        <v>45</v>
      </c>
      <c r="N660" s="16" t="s">
        <v>36</v>
      </c>
      <c r="O660" s="93" t="s">
        <v>0</v>
      </c>
      <c r="P660" s="93" t="s">
        <v>0</v>
      </c>
      <c r="Q660" s="93" t="s">
        <v>0</v>
      </c>
      <c r="R660" s="93" t="s">
        <v>0</v>
      </c>
    </row>
    <row r="661" spans="9:19" ht="13.5" thickBot="1">
      <c r="I661" s="117" t="s">
        <v>0</v>
      </c>
      <c r="J661" s="15" t="s">
        <v>1</v>
      </c>
      <c r="K661" s="99">
        <v>16</v>
      </c>
      <c r="L661" s="15" t="s">
        <v>2</v>
      </c>
      <c r="M661" s="100"/>
      <c r="N661" s="37"/>
      <c r="O661" s="37"/>
      <c r="P661" s="37"/>
      <c r="Q661" s="37"/>
      <c r="R661" s="38"/>
      <c r="S661" s="49"/>
    </row>
    <row r="662" ht="13.5" thickBot="1">
      <c r="I662" s="93" t="s">
        <v>0</v>
      </c>
    </row>
    <row r="663" spans="9:19" ht="13.5" thickBot="1">
      <c r="I663" s="64" t="s">
        <v>3</v>
      </c>
      <c r="J663" s="65"/>
      <c r="K663" s="65"/>
      <c r="L663" s="65"/>
      <c r="M663" s="65"/>
      <c r="N663" s="65"/>
      <c r="O663" s="65"/>
      <c r="P663" s="65"/>
      <c r="Q663" s="65"/>
      <c r="R663" s="75" t="s">
        <v>4</v>
      </c>
      <c r="S663" s="50"/>
    </row>
    <row r="664" spans="9:19" ht="13.5" thickBot="1">
      <c r="I664" s="69" t="s">
        <v>5</v>
      </c>
      <c r="J664" s="70"/>
      <c r="K664" s="71" t="s">
        <v>6</v>
      </c>
      <c r="L664" s="70"/>
      <c r="M664" s="70"/>
      <c r="N664" s="72" t="s">
        <v>7</v>
      </c>
      <c r="O664" s="73" t="s">
        <v>8</v>
      </c>
      <c r="P664" s="72" t="s">
        <v>9</v>
      </c>
      <c r="Q664" s="73" t="s">
        <v>10</v>
      </c>
      <c r="R664" s="74" t="s">
        <v>11</v>
      </c>
      <c r="S664" s="50"/>
    </row>
    <row r="665" spans="9:19" ht="12.75">
      <c r="I665" s="8" t="s">
        <v>15</v>
      </c>
      <c r="J665" s="4"/>
      <c r="K665" s="101"/>
      <c r="L665" s="20" t="s">
        <v>16</v>
      </c>
      <c r="M665" s="102"/>
      <c r="N665" s="81">
        <f>ROUND(K665*M665*10.76,2)</f>
        <v>0</v>
      </c>
      <c r="O665" s="19" t="s">
        <v>17</v>
      </c>
      <c r="P665" s="19" t="s">
        <v>17</v>
      </c>
      <c r="Q665" s="19" t="s">
        <v>17</v>
      </c>
      <c r="R665" s="23" t="s">
        <v>17</v>
      </c>
      <c r="S665" s="51"/>
    </row>
    <row r="666" spans="9:19" ht="12.75">
      <c r="I666" s="34" t="s">
        <v>18</v>
      </c>
      <c r="J666" s="21"/>
      <c r="K666" s="101"/>
      <c r="L666" s="20" t="s">
        <v>16</v>
      </c>
      <c r="M666" s="102"/>
      <c r="N666" s="81">
        <f>ROUND(K666*M666*10.76,2)</f>
        <v>0</v>
      </c>
      <c r="O666" s="18">
        <v>1.1</v>
      </c>
      <c r="P666" s="18">
        <f>$D$39-$G$29</f>
        <v>19.799999999999997</v>
      </c>
      <c r="Q666" s="107">
        <v>1</v>
      </c>
      <c r="R666" s="46">
        <f aca="true" t="shared" si="61" ref="R666:R671">ROUND(N666*O666*P666*Q666,0)</f>
        <v>0</v>
      </c>
      <c r="S666" s="52"/>
    </row>
    <row r="667" spans="9:19" ht="12.75">
      <c r="I667" s="68" t="s">
        <v>19</v>
      </c>
      <c r="J667" s="21"/>
      <c r="K667" s="41" t="s">
        <v>20</v>
      </c>
      <c r="L667" s="20" t="s">
        <v>16</v>
      </c>
      <c r="M667" s="42" t="s">
        <v>20</v>
      </c>
      <c r="N667" s="18">
        <f>N665-N666</f>
        <v>0</v>
      </c>
      <c r="O667" s="18">
        <v>0.5</v>
      </c>
      <c r="P667" s="18">
        <f>$D$39-$G$29</f>
        <v>19.799999999999997</v>
      </c>
      <c r="Q667" s="107">
        <v>1</v>
      </c>
      <c r="R667" s="46">
        <f t="shared" si="61"/>
        <v>0</v>
      </c>
      <c r="S667" s="52"/>
    </row>
    <row r="668" spans="9:19" ht="12.75">
      <c r="I668" s="34" t="s">
        <v>23</v>
      </c>
      <c r="J668" s="21"/>
      <c r="K668" s="101">
        <v>8.5</v>
      </c>
      <c r="L668" s="20" t="s">
        <v>16</v>
      </c>
      <c r="M668" s="102">
        <v>2.8</v>
      </c>
      <c r="N668" s="81">
        <f>ROUND(K668*M668*10.76,2)</f>
        <v>256.09</v>
      </c>
      <c r="O668" s="18">
        <v>0.5</v>
      </c>
      <c r="P668" s="18">
        <f>$P$6*2/3</f>
        <v>13.199999999999998</v>
      </c>
      <c r="Q668" s="107">
        <v>0.7</v>
      </c>
      <c r="R668" s="46">
        <f t="shared" si="61"/>
        <v>1183</v>
      </c>
      <c r="S668" s="52"/>
    </row>
    <row r="669" spans="9:19" ht="12.75">
      <c r="I669" s="34" t="s">
        <v>27</v>
      </c>
      <c r="J669" s="21"/>
      <c r="K669" s="101"/>
      <c r="L669" s="20" t="s">
        <v>16</v>
      </c>
      <c r="M669" s="102"/>
      <c r="N669" s="81">
        <f>ROUND(K669*M669*10.76,2)</f>
        <v>0</v>
      </c>
      <c r="O669" s="18">
        <v>1.1</v>
      </c>
      <c r="P669" s="18">
        <f>$P$6*2/3</f>
        <v>13.199999999999998</v>
      </c>
      <c r="Q669" s="107">
        <v>1</v>
      </c>
      <c r="R669" s="46">
        <f t="shared" si="61"/>
        <v>0</v>
      </c>
      <c r="S669" s="52"/>
    </row>
    <row r="670" spans="9:19" ht="12.75">
      <c r="I670" s="34" t="s">
        <v>29</v>
      </c>
      <c r="J670" s="21"/>
      <c r="K670" s="101"/>
      <c r="L670" s="20" t="s">
        <v>16</v>
      </c>
      <c r="M670" s="102"/>
      <c r="N670" s="81">
        <f>ROUND(K670*M670*10.76,2)</f>
        <v>0</v>
      </c>
      <c r="O670" s="18">
        <v>0.3</v>
      </c>
      <c r="P670" s="18">
        <f>$P$6*2/3</f>
        <v>13.199999999999998</v>
      </c>
      <c r="Q670" s="107">
        <v>1</v>
      </c>
      <c r="R670" s="46">
        <f t="shared" si="61"/>
        <v>0</v>
      </c>
      <c r="S670" s="52"/>
    </row>
    <row r="671" spans="9:19" ht="12.75">
      <c r="I671" s="34" t="s">
        <v>31</v>
      </c>
      <c r="J671" s="21"/>
      <c r="K671" s="101">
        <v>7</v>
      </c>
      <c r="L671" s="20" t="s">
        <v>16</v>
      </c>
      <c r="M671" s="102">
        <v>5</v>
      </c>
      <c r="N671" s="81">
        <f>ROUND(K671*M671*10.76,2)</f>
        <v>376.6</v>
      </c>
      <c r="O671" s="18">
        <v>0.3</v>
      </c>
      <c r="P671" s="18">
        <v>19.8</v>
      </c>
      <c r="Q671" s="107">
        <v>1</v>
      </c>
      <c r="R671" s="46">
        <f t="shared" si="61"/>
        <v>2237</v>
      </c>
      <c r="S671" s="52"/>
    </row>
    <row r="672" spans="9:19" ht="13.5" thickBot="1">
      <c r="I672" s="103">
        <v>10</v>
      </c>
      <c r="J672" s="11" t="s">
        <v>40</v>
      </c>
      <c r="K672" s="24"/>
      <c r="L672" s="25"/>
      <c r="M672" s="26"/>
      <c r="N672" s="27"/>
      <c r="O672" s="28"/>
      <c r="P672" s="29"/>
      <c r="Q672" s="29"/>
      <c r="R672" s="47">
        <f>ROUND(SUM(R666:R671)*(I672/100),0)</f>
        <v>342</v>
      </c>
      <c r="S672" s="52"/>
    </row>
    <row r="673" spans="9:19" ht="13.5" thickBot="1">
      <c r="I673" t="s">
        <v>46</v>
      </c>
      <c r="P673" s="4"/>
      <c r="R673" s="45">
        <f>SUM(R666:R672)</f>
        <v>3762</v>
      </c>
      <c r="S673" s="52"/>
    </row>
    <row r="674" ht="13.5" thickBot="1">
      <c r="I674" s="93" t="s">
        <v>0</v>
      </c>
    </row>
    <row r="675" spans="9:19" ht="13.5" thickBot="1">
      <c r="I675" s="64" t="s">
        <v>50</v>
      </c>
      <c r="J675" s="65"/>
      <c r="K675" s="65"/>
      <c r="L675" s="65"/>
      <c r="M675" s="65"/>
      <c r="N675" s="65"/>
      <c r="O675" s="65"/>
      <c r="P675" s="65"/>
      <c r="Q675" s="65"/>
      <c r="R675" s="75" t="s">
        <v>4</v>
      </c>
      <c r="S675" s="50"/>
    </row>
    <row r="676" spans="9:19" ht="13.5" thickBot="1">
      <c r="I676" s="69" t="s">
        <v>5</v>
      </c>
      <c r="J676" s="70"/>
      <c r="K676" s="71" t="s">
        <v>6</v>
      </c>
      <c r="L676" s="70"/>
      <c r="M676" s="70"/>
      <c r="N676" s="72" t="s">
        <v>7</v>
      </c>
      <c r="O676" s="73" t="s">
        <v>8</v>
      </c>
      <c r="P676" s="72" t="s">
        <v>9</v>
      </c>
      <c r="Q676" s="73" t="s">
        <v>10</v>
      </c>
      <c r="R676" s="74" t="s">
        <v>11</v>
      </c>
      <c r="S676" s="50"/>
    </row>
    <row r="677" spans="9:19" ht="12.75">
      <c r="I677" s="104" t="s">
        <v>54</v>
      </c>
      <c r="J677" s="4"/>
      <c r="K677" s="101"/>
      <c r="L677" s="20" t="s">
        <v>16</v>
      </c>
      <c r="M677" s="102"/>
      <c r="N677" s="18">
        <f aca="true" t="shared" si="62" ref="N677:N682">ROUND(K677*M677*10.76,2)</f>
        <v>0</v>
      </c>
      <c r="O677" s="43">
        <v>0.5</v>
      </c>
      <c r="P677" s="106"/>
      <c r="Q677" s="107">
        <v>1</v>
      </c>
      <c r="R677" s="46">
        <f aca="true" t="shared" si="63" ref="R677:R682">ROUND(N677*O677*P677*Q677,0)</f>
        <v>0</v>
      </c>
      <c r="S677" s="52"/>
    </row>
    <row r="678" spans="9:19" ht="12.75">
      <c r="I678" s="105" t="s">
        <v>54</v>
      </c>
      <c r="J678" s="21"/>
      <c r="K678" s="101"/>
      <c r="L678" s="20" t="s">
        <v>16</v>
      </c>
      <c r="M678" s="102"/>
      <c r="N678" s="18">
        <f t="shared" si="62"/>
        <v>0</v>
      </c>
      <c r="O678" s="18">
        <v>0.5</v>
      </c>
      <c r="P678" s="106"/>
      <c r="Q678" s="107">
        <v>1</v>
      </c>
      <c r="R678" s="46">
        <f t="shared" si="63"/>
        <v>0</v>
      </c>
      <c r="S678" s="52"/>
    </row>
    <row r="679" spans="9:19" ht="12.75">
      <c r="I679" s="105" t="s">
        <v>55</v>
      </c>
      <c r="J679" s="21"/>
      <c r="K679" s="101"/>
      <c r="L679" s="20" t="s">
        <v>16</v>
      </c>
      <c r="M679" s="102"/>
      <c r="N679" s="18">
        <f t="shared" si="62"/>
        <v>0</v>
      </c>
      <c r="O679" s="18">
        <v>1.1</v>
      </c>
      <c r="P679" s="106"/>
      <c r="Q679" s="107">
        <v>1</v>
      </c>
      <c r="R679" s="46">
        <f t="shared" si="63"/>
        <v>0</v>
      </c>
      <c r="S679" s="52"/>
    </row>
    <row r="680" spans="9:19" ht="12.75">
      <c r="I680" s="105" t="s">
        <v>55</v>
      </c>
      <c r="J680" s="95"/>
      <c r="K680" s="101"/>
      <c r="L680" s="20" t="s">
        <v>16</v>
      </c>
      <c r="M680" s="102"/>
      <c r="N680" s="18">
        <f t="shared" si="62"/>
        <v>0</v>
      </c>
      <c r="O680" s="18">
        <v>1.1</v>
      </c>
      <c r="P680" s="106"/>
      <c r="Q680" s="107">
        <v>1</v>
      </c>
      <c r="R680" s="46">
        <f t="shared" si="63"/>
        <v>0</v>
      </c>
      <c r="S680" s="52"/>
    </row>
    <row r="681" spans="9:19" ht="12.75">
      <c r="I681" s="34" t="s">
        <v>31</v>
      </c>
      <c r="J681" s="21"/>
      <c r="K681" s="101">
        <v>7</v>
      </c>
      <c r="L681" s="20" t="s">
        <v>16</v>
      </c>
      <c r="M681" s="102">
        <v>5</v>
      </c>
      <c r="N681" s="18">
        <f t="shared" si="62"/>
        <v>376.6</v>
      </c>
      <c r="O681" s="18">
        <v>0.3</v>
      </c>
      <c r="P681" s="106">
        <v>42</v>
      </c>
      <c r="Q681" s="107">
        <v>1</v>
      </c>
      <c r="R681" s="46">
        <f t="shared" si="63"/>
        <v>4745</v>
      </c>
      <c r="S681" s="52"/>
    </row>
    <row r="682" spans="9:19" ht="12.75">
      <c r="I682" s="34" t="s">
        <v>59</v>
      </c>
      <c r="J682" s="21"/>
      <c r="K682" s="101"/>
      <c r="L682" s="20" t="s">
        <v>16</v>
      </c>
      <c r="M682" s="102"/>
      <c r="N682" s="18">
        <f t="shared" si="62"/>
        <v>0</v>
      </c>
      <c r="O682" s="18">
        <v>0.6</v>
      </c>
      <c r="P682" s="106"/>
      <c r="Q682" s="107">
        <v>1</v>
      </c>
      <c r="R682" s="46">
        <f t="shared" si="63"/>
        <v>0</v>
      </c>
      <c r="S682" s="52"/>
    </row>
    <row r="683" spans="9:19" ht="13.5" thickBot="1">
      <c r="I683" s="103">
        <v>10</v>
      </c>
      <c r="J683" s="11" t="s">
        <v>40</v>
      </c>
      <c r="K683" s="24"/>
      <c r="L683" s="25"/>
      <c r="M683" s="26"/>
      <c r="N683" s="27"/>
      <c r="O683" s="28"/>
      <c r="P683" s="29"/>
      <c r="Q683" s="29"/>
      <c r="R683" s="46">
        <f>ROUND(SUM(R677:R682)*(I683/100),0)</f>
        <v>475</v>
      </c>
      <c r="S683" s="52"/>
    </row>
    <row r="684" spans="9:19" ht="13.5" thickBot="1">
      <c r="I684" t="s">
        <v>46</v>
      </c>
      <c r="P684" s="4"/>
      <c r="R684" s="45">
        <f>SUM(R677:R683)</f>
        <v>5220</v>
      </c>
      <c r="S684" s="52"/>
    </row>
    <row r="685" ht="13.5" thickBot="1">
      <c r="I685" s="93" t="s">
        <v>0</v>
      </c>
    </row>
    <row r="686" spans="9:19" ht="13.5" thickBot="1">
      <c r="I686" s="64" t="s">
        <v>66</v>
      </c>
      <c r="J686" s="65"/>
      <c r="K686" s="65"/>
      <c r="L686" s="65"/>
      <c r="M686" s="65"/>
      <c r="N686" s="65"/>
      <c r="O686" s="65"/>
      <c r="P686" s="65"/>
      <c r="Q686" s="82" t="s">
        <v>67</v>
      </c>
      <c r="R686" s="83" t="s">
        <v>11</v>
      </c>
      <c r="S686" s="50"/>
    </row>
    <row r="687" spans="9:19" ht="12.75">
      <c r="I687" s="30" t="s">
        <v>68</v>
      </c>
      <c r="J687" s="95">
        <v>6</v>
      </c>
      <c r="K687" s="21" t="s">
        <v>69</v>
      </c>
      <c r="L687" s="21"/>
      <c r="M687" s="21"/>
      <c r="N687" s="95">
        <v>250</v>
      </c>
      <c r="O687" s="20" t="s">
        <v>26</v>
      </c>
      <c r="P687" s="21"/>
      <c r="Q687" s="44">
        <f>ROUND(J687*N687,0)</f>
        <v>1500</v>
      </c>
      <c r="R687" s="23" t="s">
        <v>70</v>
      </c>
      <c r="S687" s="51"/>
    </row>
    <row r="688" spans="9:19" ht="12.75">
      <c r="I688" s="30" t="s">
        <v>68</v>
      </c>
      <c r="J688" s="95"/>
      <c r="K688" s="21" t="s">
        <v>71</v>
      </c>
      <c r="L688" s="21"/>
      <c r="M688" s="21"/>
      <c r="N688" s="95"/>
      <c r="O688" s="20" t="s">
        <v>26</v>
      </c>
      <c r="P688" s="21"/>
      <c r="Q688" s="44">
        <f>ROUND(J688*N688,0)</f>
        <v>0</v>
      </c>
      <c r="R688" s="23" t="s">
        <v>70</v>
      </c>
      <c r="S688" s="51"/>
    </row>
    <row r="689" spans="9:19" ht="13.5" thickBot="1">
      <c r="I689" s="31" t="s">
        <v>74</v>
      </c>
      <c r="J689" s="32">
        <f>J687+J688</f>
        <v>6</v>
      </c>
      <c r="K689" s="32" t="s">
        <v>75</v>
      </c>
      <c r="L689" s="32"/>
      <c r="M689" s="32"/>
      <c r="N689" s="108">
        <v>200</v>
      </c>
      <c r="O689" s="25" t="s">
        <v>26</v>
      </c>
      <c r="P689" s="32"/>
      <c r="Q689" s="19" t="s">
        <v>70</v>
      </c>
      <c r="R689" s="47">
        <f>ROUND(J689*N689,0)</f>
        <v>1200</v>
      </c>
      <c r="S689" s="52"/>
    </row>
    <row r="690" spans="9:19" ht="13.5" thickBot="1">
      <c r="I690" t="s">
        <v>77</v>
      </c>
      <c r="Q690" s="45">
        <f>SUM(Q687:Q688)</f>
        <v>1500</v>
      </c>
      <c r="R690" s="45">
        <f>R689</f>
        <v>1200</v>
      </c>
      <c r="S690" s="52"/>
    </row>
    <row r="691" ht="13.5" thickBot="1">
      <c r="I691" s="93" t="s">
        <v>0</v>
      </c>
    </row>
    <row r="692" spans="9:19" ht="13.5" thickBot="1">
      <c r="I692" s="64" t="s">
        <v>80</v>
      </c>
      <c r="J692" s="65"/>
      <c r="K692" s="65"/>
      <c r="L692" s="65"/>
      <c r="M692" s="65"/>
      <c r="N692" s="65"/>
      <c r="O692" s="65"/>
      <c r="P692" s="65"/>
      <c r="Q692" s="82" t="s">
        <v>67</v>
      </c>
      <c r="R692" s="83" t="s">
        <v>11</v>
      </c>
      <c r="S692" s="50"/>
    </row>
    <row r="693" spans="9:19" ht="12.75">
      <c r="I693" s="34" t="s">
        <v>83</v>
      </c>
      <c r="J693" s="21"/>
      <c r="K693" s="95">
        <v>400</v>
      </c>
      <c r="L693" s="21" t="s">
        <v>84</v>
      </c>
      <c r="M693" s="21"/>
      <c r="N693" s="21"/>
      <c r="O693" s="20" t="s">
        <v>26</v>
      </c>
      <c r="P693" s="22"/>
      <c r="Q693" s="19" t="s">
        <v>70</v>
      </c>
      <c r="R693" s="46">
        <f>ROUND(K693*3.41,0)</f>
        <v>1364</v>
      </c>
      <c r="S693" s="52"/>
    </row>
    <row r="694" spans="9:19" ht="12.75">
      <c r="I694" s="34" t="s">
        <v>86</v>
      </c>
      <c r="J694" s="21"/>
      <c r="K694" s="21"/>
      <c r="L694" s="21"/>
      <c r="M694" s="95"/>
      <c r="N694" s="21" t="s">
        <v>87</v>
      </c>
      <c r="O694" s="20" t="s">
        <v>26</v>
      </c>
      <c r="P694" s="22"/>
      <c r="Q694" s="19" t="s">
        <v>70</v>
      </c>
      <c r="R694" s="46">
        <f>ROUND(M694*3600,0)</f>
        <v>0</v>
      </c>
      <c r="S694" s="52"/>
    </row>
    <row r="695" spans="9:19" ht="12.75">
      <c r="I695" s="34" t="s">
        <v>90</v>
      </c>
      <c r="J695" s="21"/>
      <c r="K695" s="21"/>
      <c r="L695" s="21"/>
      <c r="M695" s="95"/>
      <c r="N695" s="21" t="s">
        <v>87</v>
      </c>
      <c r="O695" s="20" t="s">
        <v>26</v>
      </c>
      <c r="P695" s="22"/>
      <c r="Q695" s="19" t="s">
        <v>70</v>
      </c>
      <c r="R695" s="46">
        <f>ROUND(M695*3600,0)</f>
        <v>0</v>
      </c>
      <c r="S695" s="52"/>
    </row>
    <row r="696" spans="9:19" ht="12.75">
      <c r="I696" s="34" t="s">
        <v>92</v>
      </c>
      <c r="J696" s="21"/>
      <c r="K696" s="95"/>
      <c r="L696" s="21" t="s">
        <v>84</v>
      </c>
      <c r="M696" s="21"/>
      <c r="N696" s="21"/>
      <c r="O696" s="20" t="s">
        <v>26</v>
      </c>
      <c r="P696" s="22"/>
      <c r="Q696" s="19" t="s">
        <v>70</v>
      </c>
      <c r="R696" s="46">
        <f>ROUND(K696*3.41,0)</f>
        <v>0</v>
      </c>
      <c r="S696" s="52"/>
    </row>
    <row r="697" spans="9:19" ht="13.5" thickBot="1">
      <c r="I697" s="35" t="s">
        <v>121</v>
      </c>
      <c r="J697" s="32"/>
      <c r="K697" s="145">
        <v>0.1</v>
      </c>
      <c r="L697" s="108"/>
      <c r="M697" s="108"/>
      <c r="N697" s="108"/>
      <c r="O697" s="108"/>
      <c r="P697" s="108"/>
      <c r="Q697" s="109"/>
      <c r="R697" s="110">
        <f>(R696+R693)*K697</f>
        <v>136.4</v>
      </c>
      <c r="S697" s="52"/>
    </row>
    <row r="698" spans="9:19" ht="13.5" thickBot="1">
      <c r="I698" t="s">
        <v>77</v>
      </c>
      <c r="Q698" s="45">
        <f>ROUND(Q697,0)</f>
        <v>0</v>
      </c>
      <c r="R698" s="45">
        <f>ROUND(SUM(R693:R697),0)</f>
        <v>1500</v>
      </c>
      <c r="S698" s="52"/>
    </row>
    <row r="699" ht="13.5" thickBot="1">
      <c r="I699" s="93" t="s">
        <v>0</v>
      </c>
    </row>
    <row r="700" spans="9:17" ht="13.5" thickBot="1">
      <c r="I700" s="36" t="s">
        <v>98</v>
      </c>
      <c r="J700" s="15"/>
      <c r="K700" s="15"/>
      <c r="L700" s="15"/>
      <c r="M700" s="15"/>
      <c r="N700" s="15"/>
      <c r="O700" s="15"/>
      <c r="P700" s="15"/>
      <c r="Q700" s="45">
        <f>Q690+Q698</f>
        <v>1500</v>
      </c>
    </row>
    <row r="701" spans="9:17" ht="13.5" thickBot="1">
      <c r="I701" s="36" t="s">
        <v>100</v>
      </c>
      <c r="J701" s="15"/>
      <c r="K701" s="15"/>
      <c r="L701" s="15"/>
      <c r="M701" s="15"/>
      <c r="N701" s="15"/>
      <c r="O701" s="15"/>
      <c r="P701" s="15"/>
      <c r="Q701" s="45">
        <f>R673+R684+R690+R698</f>
        <v>11682</v>
      </c>
    </row>
    <row r="702" ht="13.5" thickBot="1">
      <c r="I702" s="93" t="s">
        <v>0</v>
      </c>
    </row>
    <row r="703" spans="9:14" ht="13.5" thickBot="1">
      <c r="I703" s="64" t="s">
        <v>104</v>
      </c>
      <c r="J703" s="65"/>
      <c r="K703" s="65"/>
      <c r="L703" s="65"/>
      <c r="M703" s="65"/>
      <c r="N703" s="66"/>
    </row>
    <row r="704" spans="9:18" ht="13.5" thickBot="1">
      <c r="I704" s="36">
        <f>J689</f>
        <v>6</v>
      </c>
      <c r="J704" s="15" t="s">
        <v>106</v>
      </c>
      <c r="K704" s="111">
        <v>15</v>
      </c>
      <c r="L704" s="33" t="s">
        <v>26</v>
      </c>
      <c r="M704" s="36">
        <f>ROUND(I704*K704,0)</f>
        <v>90</v>
      </c>
      <c r="N704" s="16" t="s">
        <v>36</v>
      </c>
      <c r="O704" s="93" t="s">
        <v>0</v>
      </c>
      <c r="P704" s="93" t="s">
        <v>0</v>
      </c>
      <c r="Q704" s="93" t="s">
        <v>0</v>
      </c>
      <c r="R704" s="93" t="s">
        <v>0</v>
      </c>
    </row>
    <row r="705" spans="9:19" ht="13.5" thickBot="1">
      <c r="I705" s="117" t="s">
        <v>0</v>
      </c>
      <c r="J705" s="15" t="s">
        <v>1</v>
      </c>
      <c r="K705" s="99">
        <v>17</v>
      </c>
      <c r="L705" s="15" t="s">
        <v>2</v>
      </c>
      <c r="M705" s="100"/>
      <c r="N705" s="37"/>
      <c r="O705" s="37"/>
      <c r="P705" s="37"/>
      <c r="Q705" s="37"/>
      <c r="R705" s="38"/>
      <c r="S705" s="49"/>
    </row>
    <row r="706" ht="13.5" thickBot="1">
      <c r="I706" s="93" t="s">
        <v>0</v>
      </c>
    </row>
    <row r="707" spans="9:19" ht="13.5" thickBot="1">
      <c r="I707" s="64" t="s">
        <v>3</v>
      </c>
      <c r="J707" s="65"/>
      <c r="K707" s="65"/>
      <c r="L707" s="65"/>
      <c r="M707" s="65"/>
      <c r="N707" s="65"/>
      <c r="O707" s="65"/>
      <c r="P707" s="65"/>
      <c r="Q707" s="65"/>
      <c r="R707" s="75" t="s">
        <v>4</v>
      </c>
      <c r="S707" s="50"/>
    </row>
    <row r="708" spans="9:19" ht="13.5" thickBot="1">
      <c r="I708" s="69" t="s">
        <v>5</v>
      </c>
      <c r="J708" s="70"/>
      <c r="K708" s="71" t="s">
        <v>6</v>
      </c>
      <c r="L708" s="70"/>
      <c r="M708" s="70"/>
      <c r="N708" s="72" t="s">
        <v>7</v>
      </c>
      <c r="O708" s="73" t="s">
        <v>8</v>
      </c>
      <c r="P708" s="72" t="s">
        <v>9</v>
      </c>
      <c r="Q708" s="73" t="s">
        <v>10</v>
      </c>
      <c r="R708" s="74" t="s">
        <v>11</v>
      </c>
      <c r="S708" s="50"/>
    </row>
    <row r="709" spans="9:19" ht="12.75">
      <c r="I709" s="8" t="s">
        <v>15</v>
      </c>
      <c r="J709" s="4"/>
      <c r="K709" s="101"/>
      <c r="L709" s="20" t="s">
        <v>16</v>
      </c>
      <c r="M709" s="102"/>
      <c r="N709" s="81">
        <f>ROUND(K709*M709*10.76,2)</f>
        <v>0</v>
      </c>
      <c r="O709" s="19" t="s">
        <v>17</v>
      </c>
      <c r="P709" s="19" t="s">
        <v>17</v>
      </c>
      <c r="Q709" s="19" t="s">
        <v>17</v>
      </c>
      <c r="R709" s="23" t="s">
        <v>17</v>
      </c>
      <c r="S709" s="51"/>
    </row>
    <row r="710" spans="9:19" ht="12.75">
      <c r="I710" s="34" t="s">
        <v>18</v>
      </c>
      <c r="J710" s="21"/>
      <c r="K710" s="101"/>
      <c r="L710" s="20" t="s">
        <v>16</v>
      </c>
      <c r="M710" s="102"/>
      <c r="N710" s="81">
        <f>ROUND(K710*M710*10.76,2)</f>
        <v>0</v>
      </c>
      <c r="O710" s="18">
        <v>1.1</v>
      </c>
      <c r="P710" s="18">
        <f>$D$39-$G$29</f>
        <v>19.799999999999997</v>
      </c>
      <c r="Q710" s="107">
        <v>1</v>
      </c>
      <c r="R710" s="46">
        <f aca="true" t="shared" si="64" ref="R710:R715">ROUND(N710*O710*P710*Q710,0)</f>
        <v>0</v>
      </c>
      <c r="S710" s="52"/>
    </row>
    <row r="711" spans="9:19" ht="12.75">
      <c r="I711" s="68" t="s">
        <v>19</v>
      </c>
      <c r="J711" s="21"/>
      <c r="K711" s="41" t="s">
        <v>20</v>
      </c>
      <c r="L711" s="20" t="s">
        <v>16</v>
      </c>
      <c r="M711" s="42" t="s">
        <v>20</v>
      </c>
      <c r="N711" s="18">
        <f>N709-N710</f>
        <v>0</v>
      </c>
      <c r="O711" s="18">
        <v>0.5</v>
      </c>
      <c r="P711" s="18">
        <f>$D$39-$G$29</f>
        <v>19.799999999999997</v>
      </c>
      <c r="Q711" s="107">
        <v>1</v>
      </c>
      <c r="R711" s="46">
        <f t="shared" si="64"/>
        <v>0</v>
      </c>
      <c r="S711" s="52"/>
    </row>
    <row r="712" spans="9:19" ht="12.75">
      <c r="I712" s="34" t="s">
        <v>23</v>
      </c>
      <c r="J712" s="21"/>
      <c r="K712" s="101"/>
      <c r="L712" s="20" t="s">
        <v>16</v>
      </c>
      <c r="M712" s="102"/>
      <c r="N712" s="81">
        <f>ROUND(K712*M712*10.76,2)</f>
        <v>0</v>
      </c>
      <c r="O712" s="18">
        <v>0.5</v>
      </c>
      <c r="P712" s="18">
        <f>$P$6*2/3</f>
        <v>13.199999999999998</v>
      </c>
      <c r="Q712" s="107">
        <v>1</v>
      </c>
      <c r="R712" s="46">
        <f t="shared" si="64"/>
        <v>0</v>
      </c>
      <c r="S712" s="52"/>
    </row>
    <row r="713" spans="9:19" ht="12.75">
      <c r="I713" s="34" t="s">
        <v>27</v>
      </c>
      <c r="J713" s="21"/>
      <c r="K713" s="101"/>
      <c r="L713" s="20" t="s">
        <v>16</v>
      </c>
      <c r="M713" s="102"/>
      <c r="N713" s="81">
        <f>ROUND(K713*M713*10.76,2)</f>
        <v>0</v>
      </c>
      <c r="O713" s="18">
        <v>1.1</v>
      </c>
      <c r="P713" s="18">
        <f>$P$6*2/3</f>
        <v>13.199999999999998</v>
      </c>
      <c r="Q713" s="107">
        <v>1</v>
      </c>
      <c r="R713" s="46">
        <f t="shared" si="64"/>
        <v>0</v>
      </c>
      <c r="S713" s="52"/>
    </row>
    <row r="714" spans="9:19" ht="12.75">
      <c r="I714" s="34" t="s">
        <v>29</v>
      </c>
      <c r="J714" s="21"/>
      <c r="K714" s="101"/>
      <c r="L714" s="20" t="s">
        <v>16</v>
      </c>
      <c r="M714" s="102"/>
      <c r="N714" s="81">
        <f>ROUND(K714*M714*10.76,2)</f>
        <v>0</v>
      </c>
      <c r="O714" s="18">
        <v>0.3</v>
      </c>
      <c r="P714" s="18">
        <f>$P$6*2/3</f>
        <v>13.199999999999998</v>
      </c>
      <c r="Q714" s="107">
        <v>1</v>
      </c>
      <c r="R714" s="46">
        <f t="shared" si="64"/>
        <v>0</v>
      </c>
      <c r="S714" s="52"/>
    </row>
    <row r="715" spans="9:19" ht="12.75">
      <c r="I715" s="34" t="s">
        <v>31</v>
      </c>
      <c r="J715" s="21"/>
      <c r="K715" s="101"/>
      <c r="L715" s="20" t="s">
        <v>16</v>
      </c>
      <c r="M715" s="102"/>
      <c r="N715" s="81">
        <f>ROUND(K715*M715*10.76,2)</f>
        <v>0</v>
      </c>
      <c r="O715" s="18">
        <v>0.3</v>
      </c>
      <c r="P715" s="18">
        <f>$P$6*2/3</f>
        <v>13.199999999999998</v>
      </c>
      <c r="Q715" s="107">
        <v>1</v>
      </c>
      <c r="R715" s="46">
        <f t="shared" si="64"/>
        <v>0</v>
      </c>
      <c r="S715" s="52"/>
    </row>
    <row r="716" spans="9:19" ht="13.5" thickBot="1">
      <c r="I716" s="103">
        <v>0</v>
      </c>
      <c r="J716" s="11" t="s">
        <v>40</v>
      </c>
      <c r="K716" s="24"/>
      <c r="L716" s="25"/>
      <c r="M716" s="26"/>
      <c r="N716" s="27"/>
      <c r="O716" s="28"/>
      <c r="P716" s="29"/>
      <c r="Q716" s="29"/>
      <c r="R716" s="47">
        <f>ROUND(SUM(R710:R715)*(I716/100),0)</f>
        <v>0</v>
      </c>
      <c r="S716" s="52"/>
    </row>
    <row r="717" spans="9:19" ht="13.5" thickBot="1">
      <c r="I717" t="s">
        <v>46</v>
      </c>
      <c r="P717" s="4"/>
      <c r="R717" s="45">
        <f>SUM(R710:R716)</f>
        <v>0</v>
      </c>
      <c r="S717" s="52"/>
    </row>
    <row r="718" ht="13.5" thickBot="1">
      <c r="I718" s="93" t="s">
        <v>0</v>
      </c>
    </row>
    <row r="719" spans="9:19" ht="13.5" thickBot="1">
      <c r="I719" s="64" t="s">
        <v>50</v>
      </c>
      <c r="J719" s="65"/>
      <c r="K719" s="65"/>
      <c r="L719" s="65"/>
      <c r="M719" s="65"/>
      <c r="N719" s="65"/>
      <c r="O719" s="65"/>
      <c r="P719" s="65"/>
      <c r="Q719" s="65"/>
      <c r="R719" s="75" t="s">
        <v>4</v>
      </c>
      <c r="S719" s="50"/>
    </row>
    <row r="720" spans="9:19" ht="13.5" thickBot="1">
      <c r="I720" s="69" t="s">
        <v>5</v>
      </c>
      <c r="J720" s="70"/>
      <c r="K720" s="71" t="s">
        <v>6</v>
      </c>
      <c r="L720" s="70"/>
      <c r="M720" s="70"/>
      <c r="N720" s="72" t="s">
        <v>7</v>
      </c>
      <c r="O720" s="73" t="s">
        <v>8</v>
      </c>
      <c r="P720" s="72" t="s">
        <v>9</v>
      </c>
      <c r="Q720" s="73" t="s">
        <v>10</v>
      </c>
      <c r="R720" s="74" t="s">
        <v>11</v>
      </c>
      <c r="S720" s="50"/>
    </row>
    <row r="721" spans="9:19" ht="12.75">
      <c r="I721" s="104" t="s">
        <v>54</v>
      </c>
      <c r="J721" s="4"/>
      <c r="K721" s="101"/>
      <c r="L721" s="20" t="s">
        <v>16</v>
      </c>
      <c r="M721" s="102"/>
      <c r="N721" s="18">
        <f aca="true" t="shared" si="65" ref="N721:N726">ROUND(K721*M721*10.76,2)</f>
        <v>0</v>
      </c>
      <c r="O721" s="43">
        <v>0.5</v>
      </c>
      <c r="P721" s="106"/>
      <c r="Q721" s="107">
        <v>1</v>
      </c>
      <c r="R721" s="46">
        <f aca="true" t="shared" si="66" ref="R721:R726">ROUND(N721*O721*P721*Q721,0)</f>
        <v>0</v>
      </c>
      <c r="S721" s="52"/>
    </row>
    <row r="722" spans="9:19" ht="12.75">
      <c r="I722" s="105" t="s">
        <v>54</v>
      </c>
      <c r="J722" s="21"/>
      <c r="K722" s="101"/>
      <c r="L722" s="20" t="s">
        <v>16</v>
      </c>
      <c r="M722" s="102"/>
      <c r="N722" s="18">
        <f t="shared" si="65"/>
        <v>0</v>
      </c>
      <c r="O722" s="18">
        <v>0.5</v>
      </c>
      <c r="P722" s="106"/>
      <c r="Q722" s="107">
        <v>1</v>
      </c>
      <c r="R722" s="46">
        <f t="shared" si="66"/>
        <v>0</v>
      </c>
      <c r="S722" s="52"/>
    </row>
    <row r="723" spans="9:19" ht="12.75">
      <c r="I723" s="105" t="s">
        <v>55</v>
      </c>
      <c r="J723" s="21"/>
      <c r="K723" s="101"/>
      <c r="L723" s="20" t="s">
        <v>16</v>
      </c>
      <c r="M723" s="102"/>
      <c r="N723" s="18">
        <f t="shared" si="65"/>
        <v>0</v>
      </c>
      <c r="O723" s="18">
        <v>1.1</v>
      </c>
      <c r="P723" s="106"/>
      <c r="Q723" s="107">
        <v>1</v>
      </c>
      <c r="R723" s="46">
        <f t="shared" si="66"/>
        <v>0</v>
      </c>
      <c r="S723" s="52"/>
    </row>
    <row r="724" spans="9:19" ht="12.75">
      <c r="I724" s="105" t="s">
        <v>55</v>
      </c>
      <c r="J724" s="95"/>
      <c r="K724" s="101"/>
      <c r="L724" s="20" t="s">
        <v>16</v>
      </c>
      <c r="M724" s="102"/>
      <c r="N724" s="18">
        <f t="shared" si="65"/>
        <v>0</v>
      </c>
      <c r="O724" s="18">
        <v>1.1</v>
      </c>
      <c r="P724" s="106"/>
      <c r="Q724" s="107">
        <v>1</v>
      </c>
      <c r="R724" s="46">
        <f t="shared" si="66"/>
        <v>0</v>
      </c>
      <c r="S724" s="52"/>
    </row>
    <row r="725" spans="9:19" ht="12.75">
      <c r="I725" s="34" t="s">
        <v>31</v>
      </c>
      <c r="J725" s="21"/>
      <c r="K725" s="101"/>
      <c r="L725" s="20" t="s">
        <v>16</v>
      </c>
      <c r="M725" s="102"/>
      <c r="N725" s="18">
        <f t="shared" si="65"/>
        <v>0</v>
      </c>
      <c r="O725" s="18">
        <v>0.3</v>
      </c>
      <c r="P725" s="106"/>
      <c r="Q725" s="107">
        <v>1</v>
      </c>
      <c r="R725" s="46">
        <f t="shared" si="66"/>
        <v>0</v>
      </c>
      <c r="S725" s="52"/>
    </row>
    <row r="726" spans="9:19" ht="12.75">
      <c r="I726" s="34" t="s">
        <v>59</v>
      </c>
      <c r="J726" s="21"/>
      <c r="K726" s="101"/>
      <c r="L726" s="20" t="s">
        <v>16</v>
      </c>
      <c r="M726" s="102"/>
      <c r="N726" s="18">
        <f t="shared" si="65"/>
        <v>0</v>
      </c>
      <c r="O726" s="18">
        <v>0.6</v>
      </c>
      <c r="P726" s="106"/>
      <c r="Q726" s="107">
        <v>1</v>
      </c>
      <c r="R726" s="46">
        <f t="shared" si="66"/>
        <v>0</v>
      </c>
      <c r="S726" s="52"/>
    </row>
    <row r="727" spans="9:19" ht="13.5" thickBot="1">
      <c r="I727" s="103">
        <v>0</v>
      </c>
      <c r="J727" s="11" t="s">
        <v>40</v>
      </c>
      <c r="K727" s="24"/>
      <c r="L727" s="25"/>
      <c r="M727" s="26"/>
      <c r="N727" s="27"/>
      <c r="O727" s="28"/>
      <c r="P727" s="29"/>
      <c r="Q727" s="29"/>
      <c r="R727" s="46">
        <f>ROUND(SUM(R721:R726)*(I727/100),0)</f>
        <v>0</v>
      </c>
      <c r="S727" s="52"/>
    </row>
    <row r="728" spans="9:19" ht="13.5" thickBot="1">
      <c r="I728" t="s">
        <v>46</v>
      </c>
      <c r="P728" s="4"/>
      <c r="R728" s="45">
        <f>SUM(R721:R727)</f>
        <v>0</v>
      </c>
      <c r="S728" s="52"/>
    </row>
    <row r="729" ht="13.5" thickBot="1">
      <c r="I729" s="93" t="s">
        <v>0</v>
      </c>
    </row>
    <row r="730" spans="9:19" ht="13.5" thickBot="1">
      <c r="I730" s="64" t="s">
        <v>66</v>
      </c>
      <c r="J730" s="65"/>
      <c r="K730" s="65"/>
      <c r="L730" s="65"/>
      <c r="M730" s="65"/>
      <c r="N730" s="65"/>
      <c r="O730" s="65"/>
      <c r="P730" s="65"/>
      <c r="Q730" s="82" t="s">
        <v>67</v>
      </c>
      <c r="R730" s="83" t="s">
        <v>11</v>
      </c>
      <c r="S730" s="50"/>
    </row>
    <row r="731" spans="9:19" ht="12.75">
      <c r="I731" s="30" t="s">
        <v>68</v>
      </c>
      <c r="J731" s="95"/>
      <c r="K731" s="21" t="s">
        <v>69</v>
      </c>
      <c r="L731" s="21"/>
      <c r="M731" s="21"/>
      <c r="N731" s="95">
        <v>230</v>
      </c>
      <c r="O731" s="20" t="s">
        <v>26</v>
      </c>
      <c r="P731" s="21"/>
      <c r="Q731" s="44">
        <f>ROUND(J731*N731,0)</f>
        <v>0</v>
      </c>
      <c r="R731" s="23" t="s">
        <v>70</v>
      </c>
      <c r="S731" s="51"/>
    </row>
    <row r="732" spans="9:19" ht="12.75">
      <c r="I732" s="30" t="s">
        <v>68</v>
      </c>
      <c r="J732" s="95"/>
      <c r="K732" s="21" t="s">
        <v>71</v>
      </c>
      <c r="L732" s="21"/>
      <c r="M732" s="21"/>
      <c r="N732" s="95"/>
      <c r="O732" s="20" t="s">
        <v>26</v>
      </c>
      <c r="P732" s="21"/>
      <c r="Q732" s="44">
        <f>ROUND(J732*N732,0)</f>
        <v>0</v>
      </c>
      <c r="R732" s="23" t="s">
        <v>70</v>
      </c>
      <c r="S732" s="51"/>
    </row>
    <row r="733" spans="9:19" ht="13.5" thickBot="1">
      <c r="I733" s="31" t="s">
        <v>74</v>
      </c>
      <c r="J733" s="32">
        <f>J731+J732</f>
        <v>0</v>
      </c>
      <c r="K733" s="32" t="s">
        <v>75</v>
      </c>
      <c r="L733" s="32"/>
      <c r="M733" s="32"/>
      <c r="N733" s="108">
        <v>220</v>
      </c>
      <c r="O733" s="25" t="s">
        <v>26</v>
      </c>
      <c r="P733" s="32"/>
      <c r="Q733" s="19" t="s">
        <v>70</v>
      </c>
      <c r="R733" s="47">
        <f>ROUND(J733*N733,0)</f>
        <v>0</v>
      </c>
      <c r="S733" s="52"/>
    </row>
    <row r="734" spans="9:19" ht="13.5" thickBot="1">
      <c r="I734" t="s">
        <v>77</v>
      </c>
      <c r="Q734" s="45">
        <f>SUM(Q731:Q732)</f>
        <v>0</v>
      </c>
      <c r="R734" s="45">
        <f>R733</f>
        <v>0</v>
      </c>
      <c r="S734" s="52"/>
    </row>
    <row r="735" ht="13.5" thickBot="1">
      <c r="I735" s="93" t="s">
        <v>0</v>
      </c>
    </row>
    <row r="736" spans="9:19" ht="13.5" thickBot="1">
      <c r="I736" s="64" t="s">
        <v>80</v>
      </c>
      <c r="J736" s="65"/>
      <c r="K736" s="65"/>
      <c r="L736" s="65"/>
      <c r="M736" s="65"/>
      <c r="N736" s="65"/>
      <c r="O736" s="65"/>
      <c r="P736" s="65"/>
      <c r="Q736" s="82" t="s">
        <v>67</v>
      </c>
      <c r="R736" s="83" t="s">
        <v>11</v>
      </c>
      <c r="S736" s="50"/>
    </row>
    <row r="737" spans="9:19" ht="12.75">
      <c r="I737" s="34" t="s">
        <v>83</v>
      </c>
      <c r="J737" s="21"/>
      <c r="K737" s="95"/>
      <c r="L737" s="21" t="s">
        <v>84</v>
      </c>
      <c r="M737" s="21"/>
      <c r="N737" s="21"/>
      <c r="O737" s="20" t="s">
        <v>26</v>
      </c>
      <c r="P737" s="22"/>
      <c r="Q737" s="19" t="s">
        <v>70</v>
      </c>
      <c r="R737" s="46">
        <f>ROUND(K737*3.41,0)</f>
        <v>0</v>
      </c>
      <c r="S737" s="52"/>
    </row>
    <row r="738" spans="9:19" ht="12.75">
      <c r="I738" s="34" t="s">
        <v>86</v>
      </c>
      <c r="J738" s="21"/>
      <c r="K738" s="21"/>
      <c r="L738" s="21"/>
      <c r="M738" s="95"/>
      <c r="N738" s="21" t="s">
        <v>87</v>
      </c>
      <c r="O738" s="20" t="s">
        <v>26</v>
      </c>
      <c r="P738" s="22"/>
      <c r="Q738" s="19" t="s">
        <v>70</v>
      </c>
      <c r="R738" s="46">
        <f>ROUND(M738*3600,0)</f>
        <v>0</v>
      </c>
      <c r="S738" s="52"/>
    </row>
    <row r="739" spans="9:19" ht="12.75">
      <c r="I739" s="34" t="s">
        <v>90</v>
      </c>
      <c r="J739" s="21"/>
      <c r="K739" s="21"/>
      <c r="L739" s="21"/>
      <c r="M739" s="95"/>
      <c r="N739" s="21" t="s">
        <v>87</v>
      </c>
      <c r="O739" s="20" t="s">
        <v>26</v>
      </c>
      <c r="P739" s="22"/>
      <c r="Q739" s="19" t="s">
        <v>70</v>
      </c>
      <c r="R739" s="46">
        <f>ROUND(M739*3600,0)</f>
        <v>0</v>
      </c>
      <c r="S739" s="52"/>
    </row>
    <row r="740" spans="9:19" ht="12.75">
      <c r="I740" s="34" t="s">
        <v>92</v>
      </c>
      <c r="J740" s="21"/>
      <c r="K740" s="95"/>
      <c r="L740" s="21" t="s">
        <v>84</v>
      </c>
      <c r="M740" s="21"/>
      <c r="N740" s="21"/>
      <c r="O740" s="20" t="s">
        <v>26</v>
      </c>
      <c r="P740" s="22"/>
      <c r="Q740" s="19" t="s">
        <v>70</v>
      </c>
      <c r="R740" s="46">
        <f>ROUND(K740*3.41,0)</f>
        <v>0</v>
      </c>
      <c r="S740" s="52"/>
    </row>
    <row r="741" spans="9:19" ht="13.5" thickBot="1">
      <c r="I741" s="35" t="s">
        <v>94</v>
      </c>
      <c r="J741" s="32"/>
      <c r="K741" s="108"/>
      <c r="L741" s="108"/>
      <c r="M741" s="108"/>
      <c r="N741" s="108"/>
      <c r="O741" s="108"/>
      <c r="P741" s="108"/>
      <c r="Q741" s="109"/>
      <c r="R741" s="110">
        <v>0</v>
      </c>
      <c r="S741" s="52"/>
    </row>
    <row r="742" spans="9:19" ht="13.5" thickBot="1">
      <c r="I742" t="s">
        <v>77</v>
      </c>
      <c r="Q742" s="45">
        <f>ROUND(Q741,0)</f>
        <v>0</v>
      </c>
      <c r="R742" s="45">
        <f>ROUND(SUM(R737:R741),0)</f>
        <v>0</v>
      </c>
      <c r="S742" s="52"/>
    </row>
    <row r="743" ht="13.5" thickBot="1">
      <c r="I743" s="93" t="s">
        <v>0</v>
      </c>
    </row>
    <row r="744" spans="9:17" ht="13.5" thickBot="1">
      <c r="I744" s="36" t="s">
        <v>98</v>
      </c>
      <c r="J744" s="15"/>
      <c r="K744" s="15"/>
      <c r="L744" s="15"/>
      <c r="M744" s="15"/>
      <c r="N744" s="15"/>
      <c r="O744" s="15"/>
      <c r="P744" s="15"/>
      <c r="Q744" s="45">
        <f>Q734+Q742</f>
        <v>0</v>
      </c>
    </row>
    <row r="745" spans="9:17" ht="13.5" thickBot="1">
      <c r="I745" s="36" t="s">
        <v>100</v>
      </c>
      <c r="J745" s="15"/>
      <c r="K745" s="15"/>
      <c r="L745" s="15"/>
      <c r="M745" s="15"/>
      <c r="N745" s="15"/>
      <c r="O745" s="15"/>
      <c r="P745" s="15"/>
      <c r="Q745" s="45">
        <f>R717+R728+R734+R742</f>
        <v>0</v>
      </c>
    </row>
    <row r="746" ht="13.5" thickBot="1">
      <c r="I746" s="93" t="s">
        <v>0</v>
      </c>
    </row>
    <row r="747" spans="9:14" ht="13.5" thickBot="1">
      <c r="I747" s="64" t="s">
        <v>104</v>
      </c>
      <c r="J747" s="65"/>
      <c r="K747" s="65"/>
      <c r="L747" s="65"/>
      <c r="M747" s="65"/>
      <c r="N747" s="66"/>
    </row>
    <row r="748" spans="9:18" ht="13.5" thickBot="1">
      <c r="I748" s="36">
        <f>J733</f>
        <v>0</v>
      </c>
      <c r="J748" s="15" t="s">
        <v>106</v>
      </c>
      <c r="K748" s="111"/>
      <c r="L748" s="33" t="s">
        <v>26</v>
      </c>
      <c r="M748" s="36">
        <f>ROUND(I748*K748,0)</f>
        <v>0</v>
      </c>
      <c r="N748" s="16" t="s">
        <v>36</v>
      </c>
      <c r="O748" s="93" t="s">
        <v>0</v>
      </c>
      <c r="P748" s="93" t="s">
        <v>0</v>
      </c>
      <c r="Q748" s="93" t="s">
        <v>0</v>
      </c>
      <c r="R748" s="93" t="s">
        <v>0</v>
      </c>
    </row>
    <row r="749" spans="9:19" ht="13.5" thickBot="1">
      <c r="I749" s="117" t="s">
        <v>0</v>
      </c>
      <c r="J749" s="15" t="s">
        <v>1</v>
      </c>
      <c r="K749" s="99">
        <v>18</v>
      </c>
      <c r="L749" s="15" t="s">
        <v>2</v>
      </c>
      <c r="M749" s="100"/>
      <c r="N749" s="37"/>
      <c r="O749" s="37"/>
      <c r="P749" s="37"/>
      <c r="Q749" s="37"/>
      <c r="R749" s="38"/>
      <c r="S749" s="49"/>
    </row>
    <row r="750" ht="13.5" thickBot="1">
      <c r="I750" s="93" t="s">
        <v>0</v>
      </c>
    </row>
    <row r="751" spans="9:19" ht="13.5" thickBot="1">
      <c r="I751" s="64" t="s">
        <v>3</v>
      </c>
      <c r="J751" s="65"/>
      <c r="K751" s="65"/>
      <c r="L751" s="65"/>
      <c r="M751" s="65"/>
      <c r="N751" s="65"/>
      <c r="O751" s="65"/>
      <c r="P751" s="65"/>
      <c r="Q751" s="65"/>
      <c r="R751" s="75" t="s">
        <v>4</v>
      </c>
      <c r="S751" s="50"/>
    </row>
    <row r="752" spans="9:19" ht="13.5" thickBot="1">
      <c r="I752" s="69" t="s">
        <v>5</v>
      </c>
      <c r="J752" s="70"/>
      <c r="K752" s="71" t="s">
        <v>6</v>
      </c>
      <c r="L752" s="70"/>
      <c r="M752" s="70"/>
      <c r="N752" s="72" t="s">
        <v>7</v>
      </c>
      <c r="O752" s="73" t="s">
        <v>8</v>
      </c>
      <c r="P752" s="72" t="s">
        <v>9</v>
      </c>
      <c r="Q752" s="73" t="s">
        <v>10</v>
      </c>
      <c r="R752" s="74" t="s">
        <v>11</v>
      </c>
      <c r="S752" s="50"/>
    </row>
    <row r="753" spans="9:19" ht="12.75">
      <c r="I753" s="8" t="s">
        <v>15</v>
      </c>
      <c r="J753" s="4"/>
      <c r="K753" s="101"/>
      <c r="L753" s="20" t="s">
        <v>16</v>
      </c>
      <c r="M753" s="102"/>
      <c r="N753" s="81">
        <f>ROUND(K753*M753*10.76,2)</f>
        <v>0</v>
      </c>
      <c r="O753" s="19" t="s">
        <v>17</v>
      </c>
      <c r="P753" s="19" t="s">
        <v>17</v>
      </c>
      <c r="Q753" s="19" t="s">
        <v>17</v>
      </c>
      <c r="R753" s="23" t="s">
        <v>17</v>
      </c>
      <c r="S753" s="51"/>
    </row>
    <row r="754" spans="9:19" ht="12.75">
      <c r="I754" s="34" t="s">
        <v>18</v>
      </c>
      <c r="J754" s="21"/>
      <c r="K754" s="101"/>
      <c r="L754" s="20" t="s">
        <v>16</v>
      </c>
      <c r="M754" s="102"/>
      <c r="N754" s="81">
        <f>ROUND(K754*M754*10.76,2)</f>
        <v>0</v>
      </c>
      <c r="O754" s="18">
        <v>1.1</v>
      </c>
      <c r="P754" s="18">
        <f>$D$39-$G$29</f>
        <v>19.799999999999997</v>
      </c>
      <c r="Q754" s="107">
        <v>1</v>
      </c>
      <c r="R754" s="46">
        <f aca="true" t="shared" si="67" ref="R754:R759">ROUND(N754*O754*P754*Q754,0)</f>
        <v>0</v>
      </c>
      <c r="S754" s="52"/>
    </row>
    <row r="755" spans="9:19" ht="12.75">
      <c r="I755" s="68" t="s">
        <v>19</v>
      </c>
      <c r="J755" s="21"/>
      <c r="K755" s="41" t="s">
        <v>20</v>
      </c>
      <c r="L755" s="20" t="s">
        <v>16</v>
      </c>
      <c r="M755" s="42" t="s">
        <v>20</v>
      </c>
      <c r="N755" s="18">
        <f>N753-N754</f>
        <v>0</v>
      </c>
      <c r="O755" s="18">
        <v>0.5</v>
      </c>
      <c r="P755" s="18">
        <f>$D$39-$G$29</f>
        <v>19.799999999999997</v>
      </c>
      <c r="Q755" s="107">
        <v>1</v>
      </c>
      <c r="R755" s="46">
        <f t="shared" si="67"/>
        <v>0</v>
      </c>
      <c r="S755" s="52"/>
    </row>
    <row r="756" spans="9:19" ht="12.75">
      <c r="I756" s="34" t="s">
        <v>23</v>
      </c>
      <c r="J756" s="21"/>
      <c r="K756" s="101"/>
      <c r="L756" s="20" t="s">
        <v>16</v>
      </c>
      <c r="M756" s="102"/>
      <c r="N756" s="81">
        <f>ROUND(K756*M756*10.76,2)</f>
        <v>0</v>
      </c>
      <c r="O756" s="18">
        <v>0.5</v>
      </c>
      <c r="P756" s="18">
        <f>$P$6*2/3</f>
        <v>13.199999999999998</v>
      </c>
      <c r="Q756" s="107">
        <v>1</v>
      </c>
      <c r="R756" s="46">
        <f t="shared" si="67"/>
        <v>0</v>
      </c>
      <c r="S756" s="52"/>
    </row>
    <row r="757" spans="9:19" ht="12.75">
      <c r="I757" s="34" t="s">
        <v>27</v>
      </c>
      <c r="J757" s="21"/>
      <c r="K757" s="101"/>
      <c r="L757" s="20" t="s">
        <v>16</v>
      </c>
      <c r="M757" s="102"/>
      <c r="N757" s="81">
        <f>ROUND(K757*M757*10.76,2)</f>
        <v>0</v>
      </c>
      <c r="O757" s="18">
        <v>1.1</v>
      </c>
      <c r="P757" s="18">
        <f>$P$6*2/3</f>
        <v>13.199999999999998</v>
      </c>
      <c r="Q757" s="107">
        <v>1</v>
      </c>
      <c r="R757" s="46">
        <f t="shared" si="67"/>
        <v>0</v>
      </c>
      <c r="S757" s="52"/>
    </row>
    <row r="758" spans="9:19" ht="12.75">
      <c r="I758" s="34" t="s">
        <v>29</v>
      </c>
      <c r="J758" s="21"/>
      <c r="K758" s="101"/>
      <c r="L758" s="20" t="s">
        <v>16</v>
      </c>
      <c r="M758" s="102"/>
      <c r="N758" s="81">
        <f>ROUND(K758*M758*10.76,2)</f>
        <v>0</v>
      </c>
      <c r="O758" s="18">
        <v>0.3</v>
      </c>
      <c r="P758" s="18">
        <f>$P$6*2/3</f>
        <v>13.199999999999998</v>
      </c>
      <c r="Q758" s="107">
        <v>1</v>
      </c>
      <c r="R758" s="46">
        <f t="shared" si="67"/>
        <v>0</v>
      </c>
      <c r="S758" s="52"/>
    </row>
    <row r="759" spans="9:19" ht="12.75">
      <c r="I759" s="34" t="s">
        <v>31</v>
      </c>
      <c r="J759" s="21"/>
      <c r="K759" s="101"/>
      <c r="L759" s="20" t="s">
        <v>16</v>
      </c>
      <c r="M759" s="102"/>
      <c r="N759" s="81">
        <f>ROUND(K759*M759*10.76,2)</f>
        <v>0</v>
      </c>
      <c r="O759" s="18">
        <v>0.3</v>
      </c>
      <c r="P759" s="18">
        <f>$P$6*2/3</f>
        <v>13.199999999999998</v>
      </c>
      <c r="Q759" s="107">
        <v>1</v>
      </c>
      <c r="R759" s="46">
        <f t="shared" si="67"/>
        <v>0</v>
      </c>
      <c r="S759" s="52"/>
    </row>
    <row r="760" spans="9:19" ht="13.5" thickBot="1">
      <c r="I760" s="103">
        <v>0</v>
      </c>
      <c r="J760" s="11" t="s">
        <v>40</v>
      </c>
      <c r="K760" s="24"/>
      <c r="L760" s="25"/>
      <c r="M760" s="26"/>
      <c r="N760" s="27"/>
      <c r="O760" s="28"/>
      <c r="P760" s="29"/>
      <c r="Q760" s="29"/>
      <c r="R760" s="47">
        <f>ROUND(SUM(R754:R759)*(I760/100),0)</f>
        <v>0</v>
      </c>
      <c r="S760" s="52"/>
    </row>
    <row r="761" spans="9:19" ht="13.5" thickBot="1">
      <c r="I761" t="s">
        <v>46</v>
      </c>
      <c r="P761" s="4"/>
      <c r="R761" s="45">
        <f>SUM(R754:R760)</f>
        <v>0</v>
      </c>
      <c r="S761" s="52"/>
    </row>
    <row r="762" ht="13.5" thickBot="1">
      <c r="I762" s="93" t="s">
        <v>0</v>
      </c>
    </row>
    <row r="763" spans="9:19" ht="13.5" thickBot="1">
      <c r="I763" s="64" t="s">
        <v>50</v>
      </c>
      <c r="J763" s="65"/>
      <c r="K763" s="65"/>
      <c r="L763" s="65"/>
      <c r="M763" s="65"/>
      <c r="N763" s="65"/>
      <c r="O763" s="65"/>
      <c r="P763" s="65"/>
      <c r="Q763" s="65"/>
      <c r="R763" s="75" t="s">
        <v>4</v>
      </c>
      <c r="S763" s="50"/>
    </row>
    <row r="764" spans="9:19" ht="13.5" thickBot="1">
      <c r="I764" s="69" t="s">
        <v>5</v>
      </c>
      <c r="J764" s="70"/>
      <c r="K764" s="71" t="s">
        <v>6</v>
      </c>
      <c r="L764" s="70"/>
      <c r="M764" s="70"/>
      <c r="N764" s="72" t="s">
        <v>7</v>
      </c>
      <c r="O764" s="73" t="s">
        <v>8</v>
      </c>
      <c r="P764" s="72" t="s">
        <v>9</v>
      </c>
      <c r="Q764" s="73" t="s">
        <v>10</v>
      </c>
      <c r="R764" s="74" t="s">
        <v>11</v>
      </c>
      <c r="S764" s="50"/>
    </row>
    <row r="765" spans="9:19" ht="12.75">
      <c r="I765" s="104" t="s">
        <v>54</v>
      </c>
      <c r="J765" s="4"/>
      <c r="K765" s="101"/>
      <c r="L765" s="20" t="s">
        <v>16</v>
      </c>
      <c r="M765" s="102"/>
      <c r="N765" s="18">
        <f aca="true" t="shared" si="68" ref="N765:N770">ROUND(K765*M765*10.76,2)</f>
        <v>0</v>
      </c>
      <c r="O765" s="43">
        <v>0.5</v>
      </c>
      <c r="P765" s="106"/>
      <c r="Q765" s="107">
        <v>1</v>
      </c>
      <c r="R765" s="46">
        <f aca="true" t="shared" si="69" ref="R765:R770">ROUND(N765*O765*P765*Q765,0)</f>
        <v>0</v>
      </c>
      <c r="S765" s="52"/>
    </row>
    <row r="766" spans="9:19" ht="12.75">
      <c r="I766" s="105" t="s">
        <v>54</v>
      </c>
      <c r="J766" s="21"/>
      <c r="K766" s="101"/>
      <c r="L766" s="20" t="s">
        <v>16</v>
      </c>
      <c r="M766" s="102"/>
      <c r="N766" s="18">
        <f t="shared" si="68"/>
        <v>0</v>
      </c>
      <c r="O766" s="18">
        <v>0.5</v>
      </c>
      <c r="P766" s="106"/>
      <c r="Q766" s="107">
        <v>1</v>
      </c>
      <c r="R766" s="46">
        <f t="shared" si="69"/>
        <v>0</v>
      </c>
      <c r="S766" s="52"/>
    </row>
    <row r="767" spans="9:19" ht="12.75">
      <c r="I767" s="105" t="s">
        <v>55</v>
      </c>
      <c r="J767" s="21"/>
      <c r="K767" s="101"/>
      <c r="L767" s="20" t="s">
        <v>16</v>
      </c>
      <c r="M767" s="102"/>
      <c r="N767" s="18">
        <f t="shared" si="68"/>
        <v>0</v>
      </c>
      <c r="O767" s="18">
        <v>1.1</v>
      </c>
      <c r="P767" s="106"/>
      <c r="Q767" s="107">
        <v>1</v>
      </c>
      <c r="R767" s="46">
        <f t="shared" si="69"/>
        <v>0</v>
      </c>
      <c r="S767" s="52"/>
    </row>
    <row r="768" spans="9:19" ht="12.75">
      <c r="I768" s="105" t="s">
        <v>55</v>
      </c>
      <c r="J768" s="95"/>
      <c r="K768" s="101"/>
      <c r="L768" s="20" t="s">
        <v>16</v>
      </c>
      <c r="M768" s="102"/>
      <c r="N768" s="18">
        <f t="shared" si="68"/>
        <v>0</v>
      </c>
      <c r="O768" s="18">
        <v>1.1</v>
      </c>
      <c r="P768" s="106"/>
      <c r="Q768" s="107">
        <v>1</v>
      </c>
      <c r="R768" s="46">
        <f t="shared" si="69"/>
        <v>0</v>
      </c>
      <c r="S768" s="52"/>
    </row>
    <row r="769" spans="9:19" ht="12.75">
      <c r="I769" s="34" t="s">
        <v>31</v>
      </c>
      <c r="J769" s="21"/>
      <c r="K769" s="101"/>
      <c r="L769" s="20" t="s">
        <v>16</v>
      </c>
      <c r="M769" s="102"/>
      <c r="N769" s="18">
        <f t="shared" si="68"/>
        <v>0</v>
      </c>
      <c r="O769" s="18">
        <v>0.3</v>
      </c>
      <c r="P769" s="106"/>
      <c r="Q769" s="107">
        <v>1</v>
      </c>
      <c r="R769" s="46">
        <f t="shared" si="69"/>
        <v>0</v>
      </c>
      <c r="S769" s="52"/>
    </row>
    <row r="770" spans="9:19" ht="12.75">
      <c r="I770" s="34" t="s">
        <v>59</v>
      </c>
      <c r="J770" s="21"/>
      <c r="K770" s="101"/>
      <c r="L770" s="20" t="s">
        <v>16</v>
      </c>
      <c r="M770" s="102"/>
      <c r="N770" s="18">
        <f t="shared" si="68"/>
        <v>0</v>
      </c>
      <c r="O770" s="18">
        <v>0.6</v>
      </c>
      <c r="P770" s="106"/>
      <c r="Q770" s="107">
        <v>1</v>
      </c>
      <c r="R770" s="46">
        <f t="shared" si="69"/>
        <v>0</v>
      </c>
      <c r="S770" s="52"/>
    </row>
    <row r="771" spans="9:19" ht="13.5" thickBot="1">
      <c r="I771" s="103">
        <v>0</v>
      </c>
      <c r="J771" s="11" t="s">
        <v>40</v>
      </c>
      <c r="K771" s="24"/>
      <c r="L771" s="25"/>
      <c r="M771" s="26"/>
      <c r="N771" s="27"/>
      <c r="O771" s="28"/>
      <c r="P771" s="29"/>
      <c r="Q771" s="29"/>
      <c r="R771" s="46">
        <f>ROUND(SUM(R765:R770)*(I771/100),0)</f>
        <v>0</v>
      </c>
      <c r="S771" s="52"/>
    </row>
    <row r="772" spans="9:19" ht="13.5" thickBot="1">
      <c r="I772" t="s">
        <v>46</v>
      </c>
      <c r="P772" s="4"/>
      <c r="R772" s="45">
        <f>SUM(R765:R771)</f>
        <v>0</v>
      </c>
      <c r="S772" s="52"/>
    </row>
    <row r="773" ht="13.5" thickBot="1">
      <c r="I773" s="93" t="s">
        <v>0</v>
      </c>
    </row>
    <row r="774" spans="9:19" ht="13.5" thickBot="1">
      <c r="I774" s="64" t="s">
        <v>66</v>
      </c>
      <c r="J774" s="65"/>
      <c r="K774" s="65"/>
      <c r="L774" s="65"/>
      <c r="M774" s="65"/>
      <c r="N774" s="65"/>
      <c r="O774" s="65"/>
      <c r="P774" s="65"/>
      <c r="Q774" s="82" t="s">
        <v>67</v>
      </c>
      <c r="R774" s="83" t="s">
        <v>11</v>
      </c>
      <c r="S774" s="50"/>
    </row>
    <row r="775" spans="9:19" ht="12.75">
      <c r="I775" s="30" t="s">
        <v>68</v>
      </c>
      <c r="J775" s="95"/>
      <c r="K775" s="21" t="s">
        <v>69</v>
      </c>
      <c r="L775" s="21"/>
      <c r="M775" s="21"/>
      <c r="N775" s="95">
        <v>230</v>
      </c>
      <c r="O775" s="20" t="s">
        <v>26</v>
      </c>
      <c r="P775" s="21"/>
      <c r="Q775" s="44">
        <f>ROUND(J775*N775,0)</f>
        <v>0</v>
      </c>
      <c r="R775" s="23" t="s">
        <v>70</v>
      </c>
      <c r="S775" s="51"/>
    </row>
    <row r="776" spans="9:19" ht="12.75">
      <c r="I776" s="30" t="s">
        <v>68</v>
      </c>
      <c r="J776" s="95"/>
      <c r="K776" s="21" t="s">
        <v>71</v>
      </c>
      <c r="L776" s="21"/>
      <c r="M776" s="21"/>
      <c r="N776" s="95"/>
      <c r="O776" s="20" t="s">
        <v>26</v>
      </c>
      <c r="P776" s="21"/>
      <c r="Q776" s="44">
        <f>ROUND(J776*N776,0)</f>
        <v>0</v>
      </c>
      <c r="R776" s="23" t="s">
        <v>70</v>
      </c>
      <c r="S776" s="51"/>
    </row>
    <row r="777" spans="9:19" ht="13.5" thickBot="1">
      <c r="I777" s="31" t="s">
        <v>74</v>
      </c>
      <c r="J777" s="32">
        <f>J775+J776</f>
        <v>0</v>
      </c>
      <c r="K777" s="32" t="s">
        <v>75</v>
      </c>
      <c r="L777" s="32"/>
      <c r="M777" s="32"/>
      <c r="N777" s="108">
        <v>220</v>
      </c>
      <c r="O777" s="25" t="s">
        <v>26</v>
      </c>
      <c r="P777" s="32"/>
      <c r="Q777" s="19" t="s">
        <v>70</v>
      </c>
      <c r="R777" s="47">
        <f>ROUND(J777*N777,0)</f>
        <v>0</v>
      </c>
      <c r="S777" s="52"/>
    </row>
    <row r="778" spans="9:19" ht="13.5" thickBot="1">
      <c r="I778" t="s">
        <v>77</v>
      </c>
      <c r="Q778" s="45">
        <f>SUM(Q775:Q776)</f>
        <v>0</v>
      </c>
      <c r="R778" s="45">
        <f>R777</f>
        <v>0</v>
      </c>
      <c r="S778" s="52"/>
    </row>
    <row r="779" ht="13.5" thickBot="1">
      <c r="I779" s="93" t="s">
        <v>0</v>
      </c>
    </row>
    <row r="780" spans="9:19" ht="13.5" thickBot="1">
      <c r="I780" s="64" t="s">
        <v>80</v>
      </c>
      <c r="J780" s="65"/>
      <c r="K780" s="65"/>
      <c r="L780" s="65"/>
      <c r="M780" s="65"/>
      <c r="N780" s="65"/>
      <c r="O780" s="65"/>
      <c r="P780" s="65"/>
      <c r="Q780" s="82" t="s">
        <v>67</v>
      </c>
      <c r="R780" s="83" t="s">
        <v>11</v>
      </c>
      <c r="S780" s="50"/>
    </row>
    <row r="781" spans="9:19" ht="12.75">
      <c r="I781" s="34" t="s">
        <v>83</v>
      </c>
      <c r="J781" s="21"/>
      <c r="K781" s="95"/>
      <c r="L781" s="21" t="s">
        <v>84</v>
      </c>
      <c r="M781" s="21"/>
      <c r="N781" s="21"/>
      <c r="O781" s="20" t="s">
        <v>26</v>
      </c>
      <c r="P781" s="22"/>
      <c r="Q781" s="19" t="s">
        <v>70</v>
      </c>
      <c r="R781" s="46">
        <f>ROUND(K781*3.41,0)</f>
        <v>0</v>
      </c>
      <c r="S781" s="52"/>
    </row>
    <row r="782" spans="9:19" ht="12.75">
      <c r="I782" s="34" t="s">
        <v>86</v>
      </c>
      <c r="J782" s="21"/>
      <c r="K782" s="21"/>
      <c r="L782" s="21"/>
      <c r="M782" s="95"/>
      <c r="N782" s="21" t="s">
        <v>87</v>
      </c>
      <c r="O782" s="20" t="s">
        <v>26</v>
      </c>
      <c r="P782" s="22"/>
      <c r="Q782" s="19" t="s">
        <v>70</v>
      </c>
      <c r="R782" s="46">
        <f>ROUND(M782*3600,0)</f>
        <v>0</v>
      </c>
      <c r="S782" s="52"/>
    </row>
    <row r="783" spans="9:19" ht="12.75">
      <c r="I783" s="34" t="s">
        <v>90</v>
      </c>
      <c r="J783" s="21"/>
      <c r="K783" s="21"/>
      <c r="L783" s="21"/>
      <c r="M783" s="95"/>
      <c r="N783" s="21" t="s">
        <v>87</v>
      </c>
      <c r="O783" s="20" t="s">
        <v>26</v>
      </c>
      <c r="P783" s="22"/>
      <c r="Q783" s="19" t="s">
        <v>70</v>
      </c>
      <c r="R783" s="46">
        <f>ROUND(M783*3600,0)</f>
        <v>0</v>
      </c>
      <c r="S783" s="52"/>
    </row>
    <row r="784" spans="9:19" ht="12.75">
      <c r="I784" s="34" t="s">
        <v>92</v>
      </c>
      <c r="J784" s="21"/>
      <c r="K784" s="95"/>
      <c r="L784" s="21" t="s">
        <v>84</v>
      </c>
      <c r="M784" s="21"/>
      <c r="N784" s="21"/>
      <c r="O784" s="20" t="s">
        <v>26</v>
      </c>
      <c r="P784" s="22"/>
      <c r="Q784" s="19" t="s">
        <v>70</v>
      </c>
      <c r="R784" s="46">
        <f>ROUND(K784*3.41,0)</f>
        <v>0</v>
      </c>
      <c r="S784" s="52"/>
    </row>
    <row r="785" spans="9:19" ht="13.5" thickBot="1">
      <c r="I785" s="35" t="s">
        <v>94</v>
      </c>
      <c r="J785" s="32"/>
      <c r="K785" s="108"/>
      <c r="L785" s="108"/>
      <c r="M785" s="108"/>
      <c r="N785" s="108"/>
      <c r="O785" s="108"/>
      <c r="P785" s="108"/>
      <c r="Q785" s="109"/>
      <c r="R785" s="110">
        <v>0</v>
      </c>
      <c r="S785" s="52"/>
    </row>
    <row r="786" spans="9:19" ht="13.5" thickBot="1">
      <c r="I786" t="s">
        <v>77</v>
      </c>
      <c r="Q786" s="45">
        <f>ROUND(Q785,0)</f>
        <v>0</v>
      </c>
      <c r="R786" s="45">
        <f>ROUND(SUM(R781:R785),0)</f>
        <v>0</v>
      </c>
      <c r="S786" s="52"/>
    </row>
    <row r="787" ht="13.5" thickBot="1">
      <c r="I787" s="93" t="s">
        <v>0</v>
      </c>
    </row>
    <row r="788" spans="9:17" ht="13.5" thickBot="1">
      <c r="I788" s="36" t="s">
        <v>98</v>
      </c>
      <c r="J788" s="15"/>
      <c r="K788" s="15"/>
      <c r="L788" s="15"/>
      <c r="M788" s="15"/>
      <c r="N788" s="15"/>
      <c r="O788" s="15"/>
      <c r="P788" s="15"/>
      <c r="Q788" s="45">
        <f>Q778+Q786</f>
        <v>0</v>
      </c>
    </row>
    <row r="789" spans="9:17" ht="13.5" thickBot="1">
      <c r="I789" s="36" t="s">
        <v>100</v>
      </c>
      <c r="J789" s="15"/>
      <c r="K789" s="15"/>
      <c r="L789" s="15"/>
      <c r="M789" s="15"/>
      <c r="N789" s="15"/>
      <c r="O789" s="15"/>
      <c r="P789" s="15"/>
      <c r="Q789" s="45">
        <f>R761+R772+R778+R786</f>
        <v>0</v>
      </c>
    </row>
    <row r="790" ht="13.5" thickBot="1">
      <c r="I790" s="93" t="s">
        <v>0</v>
      </c>
    </row>
    <row r="791" spans="9:14" ht="13.5" thickBot="1">
      <c r="I791" s="64" t="s">
        <v>104</v>
      </c>
      <c r="J791" s="65"/>
      <c r="K791" s="65"/>
      <c r="L791" s="65"/>
      <c r="M791" s="65"/>
      <c r="N791" s="66"/>
    </row>
    <row r="792" spans="9:18" ht="13.5" thickBot="1">
      <c r="I792" s="36">
        <f>J777</f>
        <v>0</v>
      </c>
      <c r="J792" s="15" t="s">
        <v>106</v>
      </c>
      <c r="K792" s="111"/>
      <c r="L792" s="33" t="s">
        <v>26</v>
      </c>
      <c r="M792" s="36">
        <f>ROUND(I792*K792,0)</f>
        <v>0</v>
      </c>
      <c r="N792" s="16" t="s">
        <v>36</v>
      </c>
      <c r="O792" s="93" t="s">
        <v>0</v>
      </c>
      <c r="P792" s="93" t="s">
        <v>0</v>
      </c>
      <c r="Q792" s="93" t="s">
        <v>0</v>
      </c>
      <c r="R792" s="93" t="s">
        <v>0</v>
      </c>
    </row>
    <row r="793" spans="9:19" ht="13.5" thickBot="1">
      <c r="I793" s="117" t="s">
        <v>0</v>
      </c>
      <c r="J793" s="15" t="s">
        <v>1</v>
      </c>
      <c r="K793" s="99">
        <v>19</v>
      </c>
      <c r="L793" s="15" t="s">
        <v>2</v>
      </c>
      <c r="M793" s="100"/>
      <c r="N793" s="37"/>
      <c r="O793" s="37"/>
      <c r="P793" s="37"/>
      <c r="Q793" s="37"/>
      <c r="R793" s="38"/>
      <c r="S793" s="49"/>
    </row>
    <row r="794" ht="13.5" thickBot="1">
      <c r="I794" s="93" t="s">
        <v>0</v>
      </c>
    </row>
    <row r="795" spans="9:19" ht="13.5" thickBot="1">
      <c r="I795" s="64" t="s">
        <v>3</v>
      </c>
      <c r="J795" s="65"/>
      <c r="K795" s="65"/>
      <c r="L795" s="65"/>
      <c r="M795" s="65"/>
      <c r="N795" s="65"/>
      <c r="O795" s="65"/>
      <c r="P795" s="65"/>
      <c r="Q795" s="65"/>
      <c r="R795" s="75" t="s">
        <v>4</v>
      </c>
      <c r="S795" s="50"/>
    </row>
    <row r="796" spans="9:19" ht="13.5" thickBot="1">
      <c r="I796" s="69" t="s">
        <v>5</v>
      </c>
      <c r="J796" s="70"/>
      <c r="K796" s="71" t="s">
        <v>6</v>
      </c>
      <c r="L796" s="70"/>
      <c r="M796" s="70"/>
      <c r="N796" s="72" t="s">
        <v>7</v>
      </c>
      <c r="O796" s="73" t="s">
        <v>8</v>
      </c>
      <c r="P796" s="72" t="s">
        <v>9</v>
      </c>
      <c r="Q796" s="73" t="s">
        <v>10</v>
      </c>
      <c r="R796" s="74" t="s">
        <v>11</v>
      </c>
      <c r="S796" s="50"/>
    </row>
    <row r="797" spans="9:19" ht="12.75">
      <c r="I797" s="8" t="s">
        <v>15</v>
      </c>
      <c r="J797" s="4"/>
      <c r="K797" s="101"/>
      <c r="L797" s="20" t="s">
        <v>16</v>
      </c>
      <c r="M797" s="102"/>
      <c r="N797" s="81">
        <f>ROUND(K797*M797*10.76,2)</f>
        <v>0</v>
      </c>
      <c r="O797" s="19" t="s">
        <v>17</v>
      </c>
      <c r="P797" s="19" t="s">
        <v>17</v>
      </c>
      <c r="Q797" s="19" t="s">
        <v>17</v>
      </c>
      <c r="R797" s="23" t="s">
        <v>17</v>
      </c>
      <c r="S797" s="51"/>
    </row>
    <row r="798" spans="9:19" ht="12.75">
      <c r="I798" s="34" t="s">
        <v>18</v>
      </c>
      <c r="J798" s="21"/>
      <c r="K798" s="101"/>
      <c r="L798" s="20" t="s">
        <v>16</v>
      </c>
      <c r="M798" s="102"/>
      <c r="N798" s="81">
        <f>ROUND(K798*M798*10.76,2)</f>
        <v>0</v>
      </c>
      <c r="O798" s="18">
        <v>1.1</v>
      </c>
      <c r="P798" s="18">
        <f>$D$39-$G$29</f>
        <v>19.799999999999997</v>
      </c>
      <c r="Q798" s="107">
        <v>1</v>
      </c>
      <c r="R798" s="46">
        <f aca="true" t="shared" si="70" ref="R798:R803">ROUND(N798*O798*P798*Q798,0)</f>
        <v>0</v>
      </c>
      <c r="S798" s="52"/>
    </row>
    <row r="799" spans="9:19" ht="12.75">
      <c r="I799" s="68" t="s">
        <v>19</v>
      </c>
      <c r="J799" s="21"/>
      <c r="K799" s="41" t="s">
        <v>20</v>
      </c>
      <c r="L799" s="20" t="s">
        <v>16</v>
      </c>
      <c r="M799" s="42" t="s">
        <v>20</v>
      </c>
      <c r="N799" s="18">
        <f>N797-N798</f>
        <v>0</v>
      </c>
      <c r="O799" s="18">
        <v>0.5</v>
      </c>
      <c r="P799" s="18">
        <f>$D$39-$G$29</f>
        <v>19.799999999999997</v>
      </c>
      <c r="Q799" s="107">
        <v>1</v>
      </c>
      <c r="R799" s="46">
        <f t="shared" si="70"/>
        <v>0</v>
      </c>
      <c r="S799" s="52"/>
    </row>
    <row r="800" spans="9:19" ht="12.75">
      <c r="I800" s="34" t="s">
        <v>23</v>
      </c>
      <c r="J800" s="21"/>
      <c r="K800" s="101"/>
      <c r="L800" s="20" t="s">
        <v>16</v>
      </c>
      <c r="M800" s="102"/>
      <c r="N800" s="81">
        <f>ROUND(K800*M800*10.76,2)</f>
        <v>0</v>
      </c>
      <c r="O800" s="18">
        <v>0.5</v>
      </c>
      <c r="P800" s="18">
        <f>$P$6*2/3</f>
        <v>13.199999999999998</v>
      </c>
      <c r="Q800" s="107">
        <v>1</v>
      </c>
      <c r="R800" s="46">
        <f t="shared" si="70"/>
        <v>0</v>
      </c>
      <c r="S800" s="52"/>
    </row>
    <row r="801" spans="9:19" ht="12.75">
      <c r="I801" s="34" t="s">
        <v>27</v>
      </c>
      <c r="J801" s="21"/>
      <c r="K801" s="101"/>
      <c r="L801" s="20" t="s">
        <v>16</v>
      </c>
      <c r="M801" s="102"/>
      <c r="N801" s="81">
        <f>ROUND(K801*M801*10.76,2)</f>
        <v>0</v>
      </c>
      <c r="O801" s="18">
        <v>1.1</v>
      </c>
      <c r="P801" s="18">
        <f>$P$6*2/3</f>
        <v>13.199999999999998</v>
      </c>
      <c r="Q801" s="107">
        <v>1</v>
      </c>
      <c r="R801" s="46">
        <f t="shared" si="70"/>
        <v>0</v>
      </c>
      <c r="S801" s="52"/>
    </row>
    <row r="802" spans="9:19" ht="12.75">
      <c r="I802" s="34" t="s">
        <v>29</v>
      </c>
      <c r="J802" s="21"/>
      <c r="K802" s="101"/>
      <c r="L802" s="20" t="s">
        <v>16</v>
      </c>
      <c r="M802" s="102"/>
      <c r="N802" s="81">
        <f>ROUND(K802*M802*10.76,2)</f>
        <v>0</v>
      </c>
      <c r="O802" s="18">
        <v>0.3</v>
      </c>
      <c r="P802" s="18">
        <f>$P$6*2/3</f>
        <v>13.199999999999998</v>
      </c>
      <c r="Q802" s="107">
        <v>1</v>
      </c>
      <c r="R802" s="46">
        <f t="shared" si="70"/>
        <v>0</v>
      </c>
      <c r="S802" s="52"/>
    </row>
    <row r="803" spans="9:19" ht="12.75">
      <c r="I803" s="34" t="s">
        <v>31</v>
      </c>
      <c r="J803" s="21"/>
      <c r="K803" s="101"/>
      <c r="L803" s="20" t="s">
        <v>16</v>
      </c>
      <c r="M803" s="102"/>
      <c r="N803" s="81">
        <f>ROUND(K803*M803*10.76,2)</f>
        <v>0</v>
      </c>
      <c r="O803" s="18">
        <v>0.3</v>
      </c>
      <c r="P803" s="18">
        <f>$P$6*2/3</f>
        <v>13.199999999999998</v>
      </c>
      <c r="Q803" s="107">
        <v>1</v>
      </c>
      <c r="R803" s="46">
        <f t="shared" si="70"/>
        <v>0</v>
      </c>
      <c r="S803" s="52"/>
    </row>
    <row r="804" spans="9:19" ht="13.5" thickBot="1">
      <c r="I804" s="103">
        <v>0</v>
      </c>
      <c r="J804" s="11" t="s">
        <v>40</v>
      </c>
      <c r="K804" s="24"/>
      <c r="L804" s="25"/>
      <c r="M804" s="26"/>
      <c r="N804" s="27"/>
      <c r="O804" s="28"/>
      <c r="P804" s="29"/>
      <c r="Q804" s="29"/>
      <c r="R804" s="47">
        <f>ROUND(SUM(R798:R803)*(I804/100),0)</f>
        <v>0</v>
      </c>
      <c r="S804" s="52"/>
    </row>
    <row r="805" spans="9:19" ht="13.5" thickBot="1">
      <c r="I805" t="s">
        <v>46</v>
      </c>
      <c r="P805" s="4"/>
      <c r="R805" s="45">
        <f>SUM(R798:R804)</f>
        <v>0</v>
      </c>
      <c r="S805" s="52"/>
    </row>
    <row r="806" ht="13.5" thickBot="1">
      <c r="I806" s="93" t="s">
        <v>0</v>
      </c>
    </row>
    <row r="807" spans="9:19" ht="13.5" thickBot="1">
      <c r="I807" s="64" t="s">
        <v>50</v>
      </c>
      <c r="J807" s="65"/>
      <c r="K807" s="65"/>
      <c r="L807" s="65"/>
      <c r="M807" s="65"/>
      <c r="N807" s="65"/>
      <c r="O807" s="65"/>
      <c r="P807" s="65"/>
      <c r="Q807" s="65"/>
      <c r="R807" s="75" t="s">
        <v>4</v>
      </c>
      <c r="S807" s="50"/>
    </row>
    <row r="808" spans="9:19" ht="13.5" thickBot="1">
      <c r="I808" s="69" t="s">
        <v>5</v>
      </c>
      <c r="J808" s="70"/>
      <c r="K808" s="71" t="s">
        <v>6</v>
      </c>
      <c r="L808" s="70"/>
      <c r="M808" s="70"/>
      <c r="N808" s="72" t="s">
        <v>7</v>
      </c>
      <c r="O808" s="73" t="s">
        <v>8</v>
      </c>
      <c r="P808" s="72" t="s">
        <v>9</v>
      </c>
      <c r="Q808" s="73" t="s">
        <v>10</v>
      </c>
      <c r="R808" s="74" t="s">
        <v>11</v>
      </c>
      <c r="S808" s="50"/>
    </row>
    <row r="809" spans="9:19" ht="12.75">
      <c r="I809" s="104" t="s">
        <v>54</v>
      </c>
      <c r="J809" s="4"/>
      <c r="K809" s="101"/>
      <c r="L809" s="20" t="s">
        <v>16</v>
      </c>
      <c r="M809" s="102"/>
      <c r="N809" s="18">
        <f aca="true" t="shared" si="71" ref="N809:N814">ROUND(K809*M809*10.76,2)</f>
        <v>0</v>
      </c>
      <c r="O809" s="43">
        <v>0.5</v>
      </c>
      <c r="P809" s="106"/>
      <c r="Q809" s="107">
        <v>1</v>
      </c>
      <c r="R809" s="46">
        <f aca="true" t="shared" si="72" ref="R809:R814">ROUND(N809*O809*P809*Q809,0)</f>
        <v>0</v>
      </c>
      <c r="S809" s="52"/>
    </row>
    <row r="810" spans="9:19" ht="12.75">
      <c r="I810" s="105" t="s">
        <v>54</v>
      </c>
      <c r="J810" s="21"/>
      <c r="K810" s="101"/>
      <c r="L810" s="20" t="s">
        <v>16</v>
      </c>
      <c r="M810" s="102"/>
      <c r="N810" s="18">
        <f t="shared" si="71"/>
        <v>0</v>
      </c>
      <c r="O810" s="18">
        <v>0.5</v>
      </c>
      <c r="P810" s="106"/>
      <c r="Q810" s="107">
        <v>1</v>
      </c>
      <c r="R810" s="46">
        <f t="shared" si="72"/>
        <v>0</v>
      </c>
      <c r="S810" s="52"/>
    </row>
    <row r="811" spans="9:19" ht="12.75">
      <c r="I811" s="105" t="s">
        <v>55</v>
      </c>
      <c r="J811" s="21"/>
      <c r="K811" s="101"/>
      <c r="L811" s="20" t="s">
        <v>16</v>
      </c>
      <c r="M811" s="102"/>
      <c r="N811" s="18">
        <f t="shared" si="71"/>
        <v>0</v>
      </c>
      <c r="O811" s="18">
        <v>1.1</v>
      </c>
      <c r="P811" s="106"/>
      <c r="Q811" s="107">
        <v>1</v>
      </c>
      <c r="R811" s="46">
        <f t="shared" si="72"/>
        <v>0</v>
      </c>
      <c r="S811" s="52"/>
    </row>
    <row r="812" spans="9:19" ht="12.75">
      <c r="I812" s="105" t="s">
        <v>55</v>
      </c>
      <c r="J812" s="95"/>
      <c r="K812" s="101"/>
      <c r="L812" s="20" t="s">
        <v>16</v>
      </c>
      <c r="M812" s="102"/>
      <c r="N812" s="18">
        <f t="shared" si="71"/>
        <v>0</v>
      </c>
      <c r="O812" s="18">
        <v>1.1</v>
      </c>
      <c r="P812" s="106"/>
      <c r="Q812" s="107">
        <v>1</v>
      </c>
      <c r="R812" s="46">
        <f t="shared" si="72"/>
        <v>0</v>
      </c>
      <c r="S812" s="52"/>
    </row>
    <row r="813" spans="9:19" ht="12.75">
      <c r="I813" s="34" t="s">
        <v>31</v>
      </c>
      <c r="J813" s="21"/>
      <c r="K813" s="101"/>
      <c r="L813" s="20" t="s">
        <v>16</v>
      </c>
      <c r="M813" s="102"/>
      <c r="N813" s="18">
        <f t="shared" si="71"/>
        <v>0</v>
      </c>
      <c r="O813" s="18">
        <v>0.3</v>
      </c>
      <c r="P813" s="106"/>
      <c r="Q813" s="107">
        <v>1</v>
      </c>
      <c r="R813" s="46">
        <f t="shared" si="72"/>
        <v>0</v>
      </c>
      <c r="S813" s="52"/>
    </row>
    <row r="814" spans="9:19" ht="12.75">
      <c r="I814" s="34" t="s">
        <v>59</v>
      </c>
      <c r="J814" s="21"/>
      <c r="K814" s="101"/>
      <c r="L814" s="20" t="s">
        <v>16</v>
      </c>
      <c r="M814" s="102"/>
      <c r="N814" s="18">
        <f t="shared" si="71"/>
        <v>0</v>
      </c>
      <c r="O814" s="18">
        <v>0.6</v>
      </c>
      <c r="P814" s="106"/>
      <c r="Q814" s="107">
        <v>1</v>
      </c>
      <c r="R814" s="46">
        <f t="shared" si="72"/>
        <v>0</v>
      </c>
      <c r="S814" s="52"/>
    </row>
    <row r="815" spans="9:19" ht="13.5" thickBot="1">
      <c r="I815" s="103">
        <v>0</v>
      </c>
      <c r="J815" s="11" t="s">
        <v>40</v>
      </c>
      <c r="K815" s="24"/>
      <c r="L815" s="25"/>
      <c r="M815" s="26"/>
      <c r="N815" s="27"/>
      <c r="O815" s="28"/>
      <c r="P815" s="29"/>
      <c r="Q815" s="29"/>
      <c r="R815" s="46">
        <f>ROUND(SUM(R809:R814)*(I815/100),0)</f>
        <v>0</v>
      </c>
      <c r="S815" s="52"/>
    </row>
    <row r="816" spans="9:19" ht="13.5" thickBot="1">
      <c r="I816" t="s">
        <v>46</v>
      </c>
      <c r="P816" s="4"/>
      <c r="R816" s="45">
        <f>SUM(R809:R815)</f>
        <v>0</v>
      </c>
      <c r="S816" s="52"/>
    </row>
    <row r="817" ht="13.5" thickBot="1">
      <c r="I817" s="93" t="s">
        <v>0</v>
      </c>
    </row>
    <row r="818" spans="9:19" ht="13.5" thickBot="1">
      <c r="I818" s="64" t="s">
        <v>66</v>
      </c>
      <c r="J818" s="65"/>
      <c r="K818" s="65"/>
      <c r="L818" s="65"/>
      <c r="M818" s="65"/>
      <c r="N818" s="65"/>
      <c r="O818" s="65"/>
      <c r="P818" s="65"/>
      <c r="Q818" s="82" t="s">
        <v>67</v>
      </c>
      <c r="R818" s="83" t="s">
        <v>11</v>
      </c>
      <c r="S818" s="50"/>
    </row>
    <row r="819" spans="9:19" ht="12.75">
      <c r="I819" s="30" t="s">
        <v>68</v>
      </c>
      <c r="J819" s="95"/>
      <c r="K819" s="21" t="s">
        <v>69</v>
      </c>
      <c r="L819" s="21"/>
      <c r="M819" s="21"/>
      <c r="N819" s="95">
        <v>230</v>
      </c>
      <c r="O819" s="20" t="s">
        <v>26</v>
      </c>
      <c r="P819" s="21"/>
      <c r="Q819" s="44">
        <f>ROUND(J819*N819,0)</f>
        <v>0</v>
      </c>
      <c r="R819" s="23" t="s">
        <v>70</v>
      </c>
      <c r="S819" s="51"/>
    </row>
    <row r="820" spans="9:19" ht="12.75">
      <c r="I820" s="30" t="s">
        <v>68</v>
      </c>
      <c r="J820" s="95"/>
      <c r="K820" s="21" t="s">
        <v>71</v>
      </c>
      <c r="L820" s="21"/>
      <c r="M820" s="21"/>
      <c r="N820" s="95"/>
      <c r="O820" s="20" t="s">
        <v>26</v>
      </c>
      <c r="P820" s="21"/>
      <c r="Q820" s="44">
        <f>ROUND(J820*N820,0)</f>
        <v>0</v>
      </c>
      <c r="R820" s="23" t="s">
        <v>70</v>
      </c>
      <c r="S820" s="51"/>
    </row>
    <row r="821" spans="9:19" ht="13.5" thickBot="1">
      <c r="I821" s="31" t="s">
        <v>74</v>
      </c>
      <c r="J821" s="32">
        <f>J819+J820</f>
        <v>0</v>
      </c>
      <c r="K821" s="32" t="s">
        <v>75</v>
      </c>
      <c r="L821" s="32"/>
      <c r="M821" s="32"/>
      <c r="N821" s="108">
        <v>220</v>
      </c>
      <c r="O821" s="25" t="s">
        <v>26</v>
      </c>
      <c r="P821" s="32"/>
      <c r="Q821" s="19" t="s">
        <v>70</v>
      </c>
      <c r="R821" s="47">
        <f>ROUND(J821*N821,0)</f>
        <v>0</v>
      </c>
      <c r="S821" s="52"/>
    </row>
    <row r="822" spans="9:19" ht="13.5" thickBot="1">
      <c r="I822" t="s">
        <v>77</v>
      </c>
      <c r="Q822" s="45">
        <f>SUM(Q819:Q820)</f>
        <v>0</v>
      </c>
      <c r="R822" s="45">
        <f>R821</f>
        <v>0</v>
      </c>
      <c r="S822" s="52"/>
    </row>
    <row r="823" ht="13.5" thickBot="1">
      <c r="I823" s="93" t="s">
        <v>0</v>
      </c>
    </row>
    <row r="824" spans="9:19" ht="13.5" thickBot="1">
      <c r="I824" s="64" t="s">
        <v>80</v>
      </c>
      <c r="J824" s="65"/>
      <c r="K824" s="65"/>
      <c r="L824" s="65"/>
      <c r="M824" s="65"/>
      <c r="N824" s="65"/>
      <c r="O824" s="65"/>
      <c r="P824" s="65"/>
      <c r="Q824" s="82" t="s">
        <v>67</v>
      </c>
      <c r="R824" s="83" t="s">
        <v>11</v>
      </c>
      <c r="S824" s="50"/>
    </row>
    <row r="825" spans="9:19" ht="12.75">
      <c r="I825" s="34" t="s">
        <v>83</v>
      </c>
      <c r="J825" s="21"/>
      <c r="K825" s="95"/>
      <c r="L825" s="21" t="s">
        <v>84</v>
      </c>
      <c r="M825" s="21"/>
      <c r="N825" s="21"/>
      <c r="O825" s="20" t="s">
        <v>26</v>
      </c>
      <c r="P825" s="22"/>
      <c r="Q825" s="19" t="s">
        <v>70</v>
      </c>
      <c r="R825" s="46">
        <f>ROUND(K825*3.41,0)</f>
        <v>0</v>
      </c>
      <c r="S825" s="52"/>
    </row>
    <row r="826" spans="9:19" ht="12.75">
      <c r="I826" s="34" t="s">
        <v>86</v>
      </c>
      <c r="J826" s="21"/>
      <c r="K826" s="21"/>
      <c r="L826" s="21"/>
      <c r="M826" s="95"/>
      <c r="N826" s="21" t="s">
        <v>87</v>
      </c>
      <c r="O826" s="20" t="s">
        <v>26</v>
      </c>
      <c r="P826" s="22"/>
      <c r="Q826" s="19" t="s">
        <v>70</v>
      </c>
      <c r="R826" s="46">
        <f>ROUND(M826*3600,0)</f>
        <v>0</v>
      </c>
      <c r="S826" s="52"/>
    </row>
    <row r="827" spans="9:19" ht="12.75">
      <c r="I827" s="34" t="s">
        <v>90</v>
      </c>
      <c r="J827" s="21"/>
      <c r="K827" s="21"/>
      <c r="L827" s="21"/>
      <c r="M827" s="95"/>
      <c r="N827" s="21" t="s">
        <v>87</v>
      </c>
      <c r="O827" s="20" t="s">
        <v>26</v>
      </c>
      <c r="P827" s="22"/>
      <c r="Q827" s="19" t="s">
        <v>70</v>
      </c>
      <c r="R827" s="46">
        <f>ROUND(M827*3600,0)</f>
        <v>0</v>
      </c>
      <c r="S827" s="52"/>
    </row>
    <row r="828" spans="9:19" ht="12.75">
      <c r="I828" s="34" t="s">
        <v>92</v>
      </c>
      <c r="J828" s="21"/>
      <c r="K828" s="95"/>
      <c r="L828" s="21" t="s">
        <v>84</v>
      </c>
      <c r="M828" s="21"/>
      <c r="N828" s="21"/>
      <c r="O828" s="20" t="s">
        <v>26</v>
      </c>
      <c r="P828" s="22"/>
      <c r="Q828" s="19" t="s">
        <v>70</v>
      </c>
      <c r="R828" s="46">
        <f>ROUND(K828*3.41,0)</f>
        <v>0</v>
      </c>
      <c r="S828" s="52"/>
    </row>
    <row r="829" spans="9:19" ht="13.5" thickBot="1">
      <c r="I829" s="35" t="s">
        <v>94</v>
      </c>
      <c r="J829" s="32"/>
      <c r="K829" s="108"/>
      <c r="L829" s="108"/>
      <c r="M829" s="108"/>
      <c r="N829" s="108"/>
      <c r="O829" s="108"/>
      <c r="P829" s="108"/>
      <c r="Q829" s="109"/>
      <c r="R829" s="110">
        <v>0</v>
      </c>
      <c r="S829" s="52"/>
    </row>
    <row r="830" spans="9:19" ht="13.5" thickBot="1">
      <c r="I830" t="s">
        <v>77</v>
      </c>
      <c r="Q830" s="45">
        <f>ROUND(Q829,0)</f>
        <v>0</v>
      </c>
      <c r="R830" s="45">
        <f>ROUND(SUM(R825:R829),0)</f>
        <v>0</v>
      </c>
      <c r="S830" s="52"/>
    </row>
    <row r="831" ht="13.5" thickBot="1">
      <c r="I831" s="93" t="s">
        <v>0</v>
      </c>
    </row>
    <row r="832" spans="9:17" ht="13.5" thickBot="1">
      <c r="I832" s="36" t="s">
        <v>98</v>
      </c>
      <c r="J832" s="15"/>
      <c r="K832" s="15"/>
      <c r="L832" s="15"/>
      <c r="M832" s="15"/>
      <c r="N832" s="15"/>
      <c r="O832" s="15"/>
      <c r="P832" s="15"/>
      <c r="Q832" s="45">
        <f>Q822+Q830</f>
        <v>0</v>
      </c>
    </row>
    <row r="833" spans="9:17" ht="13.5" thickBot="1">
      <c r="I833" s="36" t="s">
        <v>100</v>
      </c>
      <c r="J833" s="15"/>
      <c r="K833" s="15"/>
      <c r="L833" s="15"/>
      <c r="M833" s="15"/>
      <c r="N833" s="15"/>
      <c r="O833" s="15"/>
      <c r="P833" s="15"/>
      <c r="Q833" s="45">
        <f>R805+R816+R822+R830</f>
        <v>0</v>
      </c>
    </row>
    <row r="834" ht="13.5" thickBot="1">
      <c r="I834" s="93" t="s">
        <v>0</v>
      </c>
    </row>
    <row r="835" spans="9:14" ht="13.5" thickBot="1">
      <c r="I835" s="64" t="s">
        <v>104</v>
      </c>
      <c r="J835" s="65"/>
      <c r="K835" s="65"/>
      <c r="L835" s="65"/>
      <c r="M835" s="65"/>
      <c r="N835" s="66"/>
    </row>
    <row r="836" spans="9:18" ht="13.5" thickBot="1">
      <c r="I836" s="36">
        <f>J821</f>
        <v>0</v>
      </c>
      <c r="J836" s="15" t="s">
        <v>106</v>
      </c>
      <c r="K836" s="111"/>
      <c r="L836" s="33" t="s">
        <v>26</v>
      </c>
      <c r="M836" s="36">
        <f>ROUND(I836*K836,0)</f>
        <v>0</v>
      </c>
      <c r="N836" s="16" t="s">
        <v>36</v>
      </c>
      <c r="O836" s="93" t="s">
        <v>0</v>
      </c>
      <c r="P836" s="93" t="s">
        <v>0</v>
      </c>
      <c r="Q836" s="93" t="s">
        <v>0</v>
      </c>
      <c r="R836" s="93" t="s">
        <v>0</v>
      </c>
    </row>
    <row r="837" spans="9:19" ht="13.5" thickBot="1">
      <c r="I837" s="117" t="s">
        <v>0</v>
      </c>
      <c r="J837" s="15" t="s">
        <v>1</v>
      </c>
      <c r="K837" s="99">
        <v>20</v>
      </c>
      <c r="L837" s="15" t="s">
        <v>2</v>
      </c>
      <c r="M837" s="100"/>
      <c r="N837" s="37"/>
      <c r="O837" s="37"/>
      <c r="P837" s="37"/>
      <c r="Q837" s="37"/>
      <c r="R837" s="38"/>
      <c r="S837" s="49"/>
    </row>
    <row r="838" ht="13.5" thickBot="1">
      <c r="I838" s="93" t="s">
        <v>0</v>
      </c>
    </row>
    <row r="839" spans="9:19" ht="13.5" thickBot="1">
      <c r="I839" s="64" t="s">
        <v>3</v>
      </c>
      <c r="J839" s="65"/>
      <c r="K839" s="65"/>
      <c r="L839" s="65"/>
      <c r="M839" s="65"/>
      <c r="N839" s="65"/>
      <c r="O839" s="65"/>
      <c r="P839" s="65"/>
      <c r="Q839" s="65"/>
      <c r="R839" s="75" t="s">
        <v>4</v>
      </c>
      <c r="S839" s="50"/>
    </row>
    <row r="840" spans="9:19" ht="13.5" thickBot="1">
      <c r="I840" s="69" t="s">
        <v>5</v>
      </c>
      <c r="J840" s="70"/>
      <c r="K840" s="71" t="s">
        <v>6</v>
      </c>
      <c r="L840" s="70"/>
      <c r="M840" s="70"/>
      <c r="N840" s="72" t="s">
        <v>7</v>
      </c>
      <c r="O840" s="73" t="s">
        <v>8</v>
      </c>
      <c r="P840" s="72" t="s">
        <v>9</v>
      </c>
      <c r="Q840" s="73" t="s">
        <v>10</v>
      </c>
      <c r="R840" s="74" t="s">
        <v>11</v>
      </c>
      <c r="S840" s="50"/>
    </row>
    <row r="841" spans="9:19" ht="12.75">
      <c r="I841" s="8" t="s">
        <v>15</v>
      </c>
      <c r="J841" s="4"/>
      <c r="K841" s="101"/>
      <c r="L841" s="20" t="s">
        <v>16</v>
      </c>
      <c r="M841" s="102"/>
      <c r="N841" s="81">
        <f>ROUND(K841*M841*10.76,2)</f>
        <v>0</v>
      </c>
      <c r="O841" s="19" t="s">
        <v>17</v>
      </c>
      <c r="P841" s="19" t="s">
        <v>17</v>
      </c>
      <c r="Q841" s="19" t="s">
        <v>17</v>
      </c>
      <c r="R841" s="23" t="s">
        <v>17</v>
      </c>
      <c r="S841" s="51"/>
    </row>
    <row r="842" spans="9:19" ht="12.75">
      <c r="I842" s="34" t="s">
        <v>18</v>
      </c>
      <c r="J842" s="21"/>
      <c r="K842" s="101"/>
      <c r="L842" s="20" t="s">
        <v>16</v>
      </c>
      <c r="M842" s="102"/>
      <c r="N842" s="81">
        <f>ROUND(K842*M842*10.76,2)</f>
        <v>0</v>
      </c>
      <c r="O842" s="18">
        <v>1.1</v>
      </c>
      <c r="P842" s="18">
        <f>$D$39-$G$29</f>
        <v>19.799999999999997</v>
      </c>
      <c r="Q842" s="107">
        <v>1</v>
      </c>
      <c r="R842" s="46">
        <f aca="true" t="shared" si="73" ref="R842:R847">ROUND(N842*O842*P842*Q842,0)</f>
        <v>0</v>
      </c>
      <c r="S842" s="52"/>
    </row>
    <row r="843" spans="9:19" ht="12.75">
      <c r="I843" s="68" t="s">
        <v>19</v>
      </c>
      <c r="J843" s="21"/>
      <c r="K843" s="41" t="s">
        <v>20</v>
      </c>
      <c r="L843" s="20" t="s">
        <v>16</v>
      </c>
      <c r="M843" s="42" t="s">
        <v>20</v>
      </c>
      <c r="N843" s="18">
        <f>N841-N842</f>
        <v>0</v>
      </c>
      <c r="O843" s="18">
        <v>0.5</v>
      </c>
      <c r="P843" s="18">
        <f>$D$39-$G$29</f>
        <v>19.799999999999997</v>
      </c>
      <c r="Q843" s="107">
        <v>1</v>
      </c>
      <c r="R843" s="46">
        <f t="shared" si="73"/>
        <v>0</v>
      </c>
      <c r="S843" s="52"/>
    </row>
    <row r="844" spans="9:19" ht="12.75">
      <c r="I844" s="34" t="s">
        <v>23</v>
      </c>
      <c r="J844" s="21"/>
      <c r="K844" s="101"/>
      <c r="L844" s="20" t="s">
        <v>16</v>
      </c>
      <c r="M844" s="102"/>
      <c r="N844" s="81">
        <f>ROUND(K844*M844*10.76,2)</f>
        <v>0</v>
      </c>
      <c r="O844" s="18">
        <v>0.5</v>
      </c>
      <c r="P844" s="18">
        <f>$P$6*2/3</f>
        <v>13.199999999999998</v>
      </c>
      <c r="Q844" s="107">
        <v>1</v>
      </c>
      <c r="R844" s="46">
        <f t="shared" si="73"/>
        <v>0</v>
      </c>
      <c r="S844" s="52"/>
    </row>
    <row r="845" spans="9:19" ht="12.75">
      <c r="I845" s="34" t="s">
        <v>27</v>
      </c>
      <c r="J845" s="21"/>
      <c r="K845" s="101"/>
      <c r="L845" s="20" t="s">
        <v>16</v>
      </c>
      <c r="M845" s="102"/>
      <c r="N845" s="81">
        <f>ROUND(K845*M845*10.76,2)</f>
        <v>0</v>
      </c>
      <c r="O845" s="18">
        <v>1.1</v>
      </c>
      <c r="P845" s="18">
        <f>$P$6*2/3</f>
        <v>13.199999999999998</v>
      </c>
      <c r="Q845" s="107">
        <v>1</v>
      </c>
      <c r="R845" s="46">
        <f t="shared" si="73"/>
        <v>0</v>
      </c>
      <c r="S845" s="52"/>
    </row>
    <row r="846" spans="9:19" ht="12.75">
      <c r="I846" s="34" t="s">
        <v>29</v>
      </c>
      <c r="J846" s="21"/>
      <c r="K846" s="101"/>
      <c r="L846" s="20" t="s">
        <v>16</v>
      </c>
      <c r="M846" s="102"/>
      <c r="N846" s="81">
        <f>ROUND(K846*M846*10.76,2)</f>
        <v>0</v>
      </c>
      <c r="O846" s="18">
        <v>0.3</v>
      </c>
      <c r="P846" s="18">
        <f>$P$6*2/3</f>
        <v>13.199999999999998</v>
      </c>
      <c r="Q846" s="107">
        <v>1</v>
      </c>
      <c r="R846" s="46">
        <f t="shared" si="73"/>
        <v>0</v>
      </c>
      <c r="S846" s="52"/>
    </row>
    <row r="847" spans="9:19" ht="12.75">
      <c r="I847" s="34" t="s">
        <v>31</v>
      </c>
      <c r="J847" s="21"/>
      <c r="K847" s="101"/>
      <c r="L847" s="20" t="s">
        <v>16</v>
      </c>
      <c r="M847" s="102"/>
      <c r="N847" s="81">
        <f>ROUND(K847*M847*10.76,2)</f>
        <v>0</v>
      </c>
      <c r="O847" s="18">
        <v>0.3</v>
      </c>
      <c r="P847" s="18">
        <f>$P$6*2/3</f>
        <v>13.199999999999998</v>
      </c>
      <c r="Q847" s="107">
        <v>1</v>
      </c>
      <c r="R847" s="46">
        <f t="shared" si="73"/>
        <v>0</v>
      </c>
      <c r="S847" s="52"/>
    </row>
    <row r="848" spans="9:19" ht="13.5" thickBot="1">
      <c r="I848" s="103">
        <v>0</v>
      </c>
      <c r="J848" s="11" t="s">
        <v>40</v>
      </c>
      <c r="K848" s="24"/>
      <c r="L848" s="25"/>
      <c r="M848" s="26"/>
      <c r="N848" s="27"/>
      <c r="O848" s="28"/>
      <c r="P848" s="29"/>
      <c r="Q848" s="29"/>
      <c r="R848" s="47">
        <f>ROUND(SUM(R842:R847)*(I848/100),0)</f>
        <v>0</v>
      </c>
      <c r="S848" s="52"/>
    </row>
    <row r="849" spans="9:19" ht="13.5" thickBot="1">
      <c r="I849" t="s">
        <v>46</v>
      </c>
      <c r="P849" s="4"/>
      <c r="R849" s="45">
        <f>SUM(R842:R848)</f>
        <v>0</v>
      </c>
      <c r="S849" s="52"/>
    </row>
    <row r="850" ht="13.5" thickBot="1">
      <c r="I850" s="93" t="s">
        <v>0</v>
      </c>
    </row>
    <row r="851" spans="9:19" ht="13.5" thickBot="1">
      <c r="I851" s="64" t="s">
        <v>50</v>
      </c>
      <c r="J851" s="65"/>
      <c r="K851" s="65"/>
      <c r="L851" s="65"/>
      <c r="M851" s="65"/>
      <c r="N851" s="65"/>
      <c r="O851" s="65"/>
      <c r="P851" s="65"/>
      <c r="Q851" s="65"/>
      <c r="R851" s="75" t="s">
        <v>4</v>
      </c>
      <c r="S851" s="50"/>
    </row>
    <row r="852" spans="9:19" ht="13.5" thickBot="1">
      <c r="I852" s="69" t="s">
        <v>5</v>
      </c>
      <c r="J852" s="70"/>
      <c r="K852" s="71" t="s">
        <v>6</v>
      </c>
      <c r="L852" s="70"/>
      <c r="M852" s="70"/>
      <c r="N852" s="72" t="s">
        <v>7</v>
      </c>
      <c r="O852" s="73" t="s">
        <v>8</v>
      </c>
      <c r="P852" s="72" t="s">
        <v>9</v>
      </c>
      <c r="Q852" s="73" t="s">
        <v>10</v>
      </c>
      <c r="R852" s="74" t="s">
        <v>11</v>
      </c>
      <c r="S852" s="50"/>
    </row>
    <row r="853" spans="9:19" ht="12.75">
      <c r="I853" s="104" t="s">
        <v>54</v>
      </c>
      <c r="J853" s="4"/>
      <c r="K853" s="101"/>
      <c r="L853" s="20" t="s">
        <v>16</v>
      </c>
      <c r="M853" s="102"/>
      <c r="N853" s="18">
        <f aca="true" t="shared" si="74" ref="N853:N858">ROUND(K853*M853*10.76,2)</f>
        <v>0</v>
      </c>
      <c r="O853" s="43">
        <v>0.5</v>
      </c>
      <c r="P853" s="106"/>
      <c r="Q853" s="107">
        <v>1</v>
      </c>
      <c r="R853" s="46">
        <f aca="true" t="shared" si="75" ref="R853:R858">ROUND(N853*O853*P853*Q853,0)</f>
        <v>0</v>
      </c>
      <c r="S853" s="52"/>
    </row>
    <row r="854" spans="9:19" ht="12.75">
      <c r="I854" s="105" t="s">
        <v>54</v>
      </c>
      <c r="J854" s="21"/>
      <c r="K854" s="101"/>
      <c r="L854" s="20" t="s">
        <v>16</v>
      </c>
      <c r="M854" s="102"/>
      <c r="N854" s="18">
        <f t="shared" si="74"/>
        <v>0</v>
      </c>
      <c r="O854" s="18">
        <v>0.5</v>
      </c>
      <c r="P854" s="106"/>
      <c r="Q854" s="107">
        <v>1</v>
      </c>
      <c r="R854" s="46">
        <f t="shared" si="75"/>
        <v>0</v>
      </c>
      <c r="S854" s="52"/>
    </row>
    <row r="855" spans="9:19" ht="12.75">
      <c r="I855" s="105" t="s">
        <v>55</v>
      </c>
      <c r="J855" s="21"/>
      <c r="K855" s="101"/>
      <c r="L855" s="20" t="s">
        <v>16</v>
      </c>
      <c r="M855" s="102"/>
      <c r="N855" s="18">
        <f t="shared" si="74"/>
        <v>0</v>
      </c>
      <c r="O855" s="18">
        <v>1.1</v>
      </c>
      <c r="P855" s="106"/>
      <c r="Q855" s="107">
        <v>1</v>
      </c>
      <c r="R855" s="46">
        <f t="shared" si="75"/>
        <v>0</v>
      </c>
      <c r="S855" s="52"/>
    </row>
    <row r="856" spans="9:19" ht="12.75">
      <c r="I856" s="105" t="s">
        <v>55</v>
      </c>
      <c r="J856" s="95"/>
      <c r="K856" s="101"/>
      <c r="L856" s="20" t="s">
        <v>16</v>
      </c>
      <c r="M856" s="102"/>
      <c r="N856" s="18">
        <f t="shared" si="74"/>
        <v>0</v>
      </c>
      <c r="O856" s="18">
        <v>1.1</v>
      </c>
      <c r="P856" s="106"/>
      <c r="Q856" s="107">
        <v>1</v>
      </c>
      <c r="R856" s="46">
        <f t="shared" si="75"/>
        <v>0</v>
      </c>
      <c r="S856" s="52"/>
    </row>
    <row r="857" spans="9:19" ht="12.75">
      <c r="I857" s="34" t="s">
        <v>31</v>
      </c>
      <c r="J857" s="21"/>
      <c r="K857" s="101"/>
      <c r="L857" s="20" t="s">
        <v>16</v>
      </c>
      <c r="M857" s="102"/>
      <c r="N857" s="18">
        <f t="shared" si="74"/>
        <v>0</v>
      </c>
      <c r="O857" s="18">
        <v>0.3</v>
      </c>
      <c r="P857" s="106"/>
      <c r="Q857" s="107">
        <v>1</v>
      </c>
      <c r="R857" s="46">
        <f t="shared" si="75"/>
        <v>0</v>
      </c>
      <c r="S857" s="52"/>
    </row>
    <row r="858" spans="9:19" ht="12.75">
      <c r="I858" s="34" t="s">
        <v>59</v>
      </c>
      <c r="J858" s="21"/>
      <c r="K858" s="101"/>
      <c r="L858" s="20" t="s">
        <v>16</v>
      </c>
      <c r="M858" s="102"/>
      <c r="N858" s="18">
        <f t="shared" si="74"/>
        <v>0</v>
      </c>
      <c r="O858" s="18">
        <v>0.6</v>
      </c>
      <c r="P858" s="106"/>
      <c r="Q858" s="107">
        <v>1</v>
      </c>
      <c r="R858" s="46">
        <f t="shared" si="75"/>
        <v>0</v>
      </c>
      <c r="S858" s="52"/>
    </row>
    <row r="859" spans="9:19" ht="13.5" thickBot="1">
      <c r="I859" s="103">
        <v>0</v>
      </c>
      <c r="J859" s="11" t="s">
        <v>40</v>
      </c>
      <c r="K859" s="24"/>
      <c r="L859" s="25"/>
      <c r="M859" s="26"/>
      <c r="N859" s="27"/>
      <c r="O859" s="28"/>
      <c r="P859" s="29"/>
      <c r="Q859" s="29"/>
      <c r="R859" s="46">
        <f>ROUND(SUM(R853:R858)*(I859/100),0)</f>
        <v>0</v>
      </c>
      <c r="S859" s="52"/>
    </row>
    <row r="860" spans="9:19" ht="13.5" thickBot="1">
      <c r="I860" t="s">
        <v>46</v>
      </c>
      <c r="P860" s="4"/>
      <c r="R860" s="45">
        <f>SUM(R853:R859)</f>
        <v>0</v>
      </c>
      <c r="S860" s="52"/>
    </row>
    <row r="861" ht="13.5" thickBot="1">
      <c r="I861" s="93" t="s">
        <v>0</v>
      </c>
    </row>
    <row r="862" spans="9:19" ht="13.5" thickBot="1">
      <c r="I862" s="64" t="s">
        <v>66</v>
      </c>
      <c r="J862" s="65"/>
      <c r="K862" s="65"/>
      <c r="L862" s="65"/>
      <c r="M862" s="65"/>
      <c r="N862" s="65"/>
      <c r="O862" s="65"/>
      <c r="P862" s="65"/>
      <c r="Q862" s="82" t="s">
        <v>67</v>
      </c>
      <c r="R862" s="83" t="s">
        <v>11</v>
      </c>
      <c r="S862" s="50"/>
    </row>
    <row r="863" spans="9:19" ht="12.75">
      <c r="I863" s="30" t="s">
        <v>68</v>
      </c>
      <c r="J863" s="95"/>
      <c r="K863" s="21" t="s">
        <v>69</v>
      </c>
      <c r="L863" s="21"/>
      <c r="M863" s="21"/>
      <c r="N863" s="95">
        <v>230</v>
      </c>
      <c r="O863" s="20" t="s">
        <v>26</v>
      </c>
      <c r="P863" s="21"/>
      <c r="Q863" s="44">
        <f>ROUND(J863*N863,0)</f>
        <v>0</v>
      </c>
      <c r="R863" s="23" t="s">
        <v>70</v>
      </c>
      <c r="S863" s="51"/>
    </row>
    <row r="864" spans="9:19" ht="12.75">
      <c r="I864" s="30" t="s">
        <v>68</v>
      </c>
      <c r="J864" s="95"/>
      <c r="K864" s="21" t="s">
        <v>71</v>
      </c>
      <c r="L864" s="21"/>
      <c r="M864" s="21"/>
      <c r="N864" s="95"/>
      <c r="O864" s="20" t="s">
        <v>26</v>
      </c>
      <c r="P864" s="21"/>
      <c r="Q864" s="44">
        <f>ROUND(J864*N864,0)</f>
        <v>0</v>
      </c>
      <c r="R864" s="23" t="s">
        <v>70</v>
      </c>
      <c r="S864" s="51"/>
    </row>
    <row r="865" spans="9:19" ht="13.5" thickBot="1">
      <c r="I865" s="31" t="s">
        <v>74</v>
      </c>
      <c r="J865" s="32">
        <f>J863+J864</f>
        <v>0</v>
      </c>
      <c r="K865" s="32" t="s">
        <v>75</v>
      </c>
      <c r="L865" s="32"/>
      <c r="M865" s="32"/>
      <c r="N865" s="108">
        <v>220</v>
      </c>
      <c r="O865" s="25" t="s">
        <v>26</v>
      </c>
      <c r="P865" s="32"/>
      <c r="Q865" s="19" t="s">
        <v>70</v>
      </c>
      <c r="R865" s="47">
        <f>ROUND(J865*N865,0)</f>
        <v>0</v>
      </c>
      <c r="S865" s="52"/>
    </row>
    <row r="866" spans="9:19" ht="13.5" thickBot="1">
      <c r="I866" t="s">
        <v>77</v>
      </c>
      <c r="Q866" s="45">
        <f>SUM(Q863:Q864)</f>
        <v>0</v>
      </c>
      <c r="R866" s="45">
        <f>R865</f>
        <v>0</v>
      </c>
      <c r="S866" s="52"/>
    </row>
    <row r="867" ht="13.5" thickBot="1">
      <c r="I867" s="93" t="s">
        <v>0</v>
      </c>
    </row>
    <row r="868" spans="9:19" ht="13.5" thickBot="1">
      <c r="I868" s="64" t="s">
        <v>80</v>
      </c>
      <c r="J868" s="65"/>
      <c r="K868" s="65"/>
      <c r="L868" s="65"/>
      <c r="M868" s="65"/>
      <c r="N868" s="65"/>
      <c r="O868" s="65"/>
      <c r="P868" s="65"/>
      <c r="Q868" s="82" t="s">
        <v>67</v>
      </c>
      <c r="R868" s="83" t="s">
        <v>11</v>
      </c>
      <c r="S868" s="50"/>
    </row>
    <row r="869" spans="9:19" ht="12.75">
      <c r="I869" s="34" t="s">
        <v>83</v>
      </c>
      <c r="J869" s="21"/>
      <c r="K869" s="95"/>
      <c r="L869" s="21" t="s">
        <v>84</v>
      </c>
      <c r="M869" s="21"/>
      <c r="N869" s="21"/>
      <c r="O869" s="20" t="s">
        <v>26</v>
      </c>
      <c r="P869" s="22"/>
      <c r="Q869" s="19" t="s">
        <v>70</v>
      </c>
      <c r="R869" s="46">
        <f>ROUND(K869*3.41,0)</f>
        <v>0</v>
      </c>
      <c r="S869" s="52"/>
    </row>
    <row r="870" spans="9:19" ht="12.75">
      <c r="I870" s="34" t="s">
        <v>86</v>
      </c>
      <c r="J870" s="21"/>
      <c r="K870" s="21"/>
      <c r="L870" s="21"/>
      <c r="M870" s="95"/>
      <c r="N870" s="21" t="s">
        <v>87</v>
      </c>
      <c r="O870" s="20" t="s">
        <v>26</v>
      </c>
      <c r="P870" s="22"/>
      <c r="Q870" s="19" t="s">
        <v>70</v>
      </c>
      <c r="R870" s="46">
        <f>ROUND(M870*3600,0)</f>
        <v>0</v>
      </c>
      <c r="S870" s="52"/>
    </row>
    <row r="871" spans="9:19" ht="12.75">
      <c r="I871" s="34" t="s">
        <v>90</v>
      </c>
      <c r="J871" s="21"/>
      <c r="K871" s="21"/>
      <c r="L871" s="21"/>
      <c r="M871" s="95"/>
      <c r="N871" s="21" t="s">
        <v>87</v>
      </c>
      <c r="O871" s="20" t="s">
        <v>26</v>
      </c>
      <c r="P871" s="22"/>
      <c r="Q871" s="19" t="s">
        <v>70</v>
      </c>
      <c r="R871" s="46">
        <f>ROUND(M871*3600,0)</f>
        <v>0</v>
      </c>
      <c r="S871" s="52"/>
    </row>
    <row r="872" spans="9:19" ht="12.75">
      <c r="I872" s="34" t="s">
        <v>92</v>
      </c>
      <c r="J872" s="21"/>
      <c r="K872" s="95"/>
      <c r="L872" s="21" t="s">
        <v>84</v>
      </c>
      <c r="M872" s="21"/>
      <c r="N872" s="21"/>
      <c r="O872" s="20" t="s">
        <v>26</v>
      </c>
      <c r="P872" s="22"/>
      <c r="Q872" s="19" t="s">
        <v>70</v>
      </c>
      <c r="R872" s="46">
        <f>ROUND(K872*3.41,0)</f>
        <v>0</v>
      </c>
      <c r="S872" s="52"/>
    </row>
    <row r="873" spans="9:19" ht="13.5" thickBot="1">
      <c r="I873" s="35" t="s">
        <v>94</v>
      </c>
      <c r="J873" s="32"/>
      <c r="K873" s="108"/>
      <c r="L873" s="108"/>
      <c r="M873" s="108"/>
      <c r="N873" s="108"/>
      <c r="O873" s="108"/>
      <c r="P873" s="108"/>
      <c r="Q873" s="109"/>
      <c r="R873" s="110">
        <v>0</v>
      </c>
      <c r="S873" s="52"/>
    </row>
    <row r="874" spans="9:19" ht="13.5" thickBot="1">
      <c r="I874" t="s">
        <v>77</v>
      </c>
      <c r="Q874" s="45">
        <f>ROUND(Q873,0)</f>
        <v>0</v>
      </c>
      <c r="R874" s="45">
        <f>ROUND(SUM(R869:R873),0)</f>
        <v>0</v>
      </c>
      <c r="S874" s="52"/>
    </row>
    <row r="875" ht="13.5" thickBot="1">
      <c r="I875" s="93" t="s">
        <v>0</v>
      </c>
    </row>
    <row r="876" spans="9:17" ht="13.5" thickBot="1">
      <c r="I876" s="36" t="s">
        <v>98</v>
      </c>
      <c r="J876" s="15"/>
      <c r="K876" s="15"/>
      <c r="L876" s="15"/>
      <c r="M876" s="15"/>
      <c r="N876" s="15"/>
      <c r="O876" s="15"/>
      <c r="P876" s="15"/>
      <c r="Q876" s="45">
        <f>Q866+Q874</f>
        <v>0</v>
      </c>
    </row>
    <row r="877" spans="9:17" ht="13.5" thickBot="1">
      <c r="I877" s="36" t="s">
        <v>100</v>
      </c>
      <c r="J877" s="15"/>
      <c r="K877" s="15"/>
      <c r="L877" s="15"/>
      <c r="M877" s="15"/>
      <c r="N877" s="15"/>
      <c r="O877" s="15"/>
      <c r="P877" s="15"/>
      <c r="Q877" s="45">
        <f>R849+R860+R866+R874</f>
        <v>0</v>
      </c>
    </row>
    <row r="878" ht="13.5" thickBot="1">
      <c r="I878" s="93" t="s">
        <v>0</v>
      </c>
    </row>
    <row r="879" spans="9:14" ht="13.5" thickBot="1">
      <c r="I879" s="64" t="s">
        <v>104</v>
      </c>
      <c r="J879" s="65"/>
      <c r="K879" s="65"/>
      <c r="L879" s="65"/>
      <c r="M879" s="65"/>
      <c r="N879" s="66"/>
    </row>
    <row r="880" spans="9:18" ht="13.5" thickBot="1">
      <c r="I880" s="36">
        <f>J865</f>
        <v>0</v>
      </c>
      <c r="J880" s="15" t="s">
        <v>106</v>
      </c>
      <c r="K880" s="111"/>
      <c r="L880" s="33" t="s">
        <v>26</v>
      </c>
      <c r="M880" s="36">
        <f>ROUND(I880*K880,0)</f>
        <v>0</v>
      </c>
      <c r="N880" s="16" t="s">
        <v>36</v>
      </c>
      <c r="O880" s="93" t="s">
        <v>0</v>
      </c>
      <c r="P880" s="93" t="s">
        <v>0</v>
      </c>
      <c r="Q880" s="93" t="s">
        <v>0</v>
      </c>
      <c r="R880" s="93" t="s">
        <v>0</v>
      </c>
    </row>
    <row r="881" spans="9:19" ht="13.5" thickBot="1">
      <c r="I881" s="117" t="s">
        <v>0</v>
      </c>
      <c r="J881" s="15" t="s">
        <v>1</v>
      </c>
      <c r="K881" s="99">
        <v>21</v>
      </c>
      <c r="L881" s="15" t="s">
        <v>2</v>
      </c>
      <c r="M881" s="100"/>
      <c r="N881" s="37"/>
      <c r="O881" s="37"/>
      <c r="P881" s="37"/>
      <c r="Q881" s="37"/>
      <c r="R881" s="38"/>
      <c r="S881" s="49"/>
    </row>
    <row r="882" ht="13.5" thickBot="1">
      <c r="I882" s="93" t="s">
        <v>0</v>
      </c>
    </row>
    <row r="883" spans="9:19" ht="13.5" thickBot="1">
      <c r="I883" s="64" t="s">
        <v>3</v>
      </c>
      <c r="J883" s="65"/>
      <c r="K883" s="65"/>
      <c r="L883" s="65"/>
      <c r="M883" s="65"/>
      <c r="N883" s="65"/>
      <c r="O883" s="65"/>
      <c r="P883" s="65"/>
      <c r="Q883" s="65"/>
      <c r="R883" s="75" t="s">
        <v>4</v>
      </c>
      <c r="S883" s="50"/>
    </row>
    <row r="884" spans="9:19" ht="13.5" thickBot="1">
      <c r="I884" s="69" t="s">
        <v>5</v>
      </c>
      <c r="J884" s="70"/>
      <c r="K884" s="71" t="s">
        <v>6</v>
      </c>
      <c r="L884" s="70"/>
      <c r="M884" s="70"/>
      <c r="N884" s="72" t="s">
        <v>7</v>
      </c>
      <c r="O884" s="73" t="s">
        <v>8</v>
      </c>
      <c r="P884" s="72" t="s">
        <v>9</v>
      </c>
      <c r="Q884" s="73" t="s">
        <v>10</v>
      </c>
      <c r="R884" s="74" t="s">
        <v>11</v>
      </c>
      <c r="S884" s="50"/>
    </row>
    <row r="885" spans="9:19" ht="12.75">
      <c r="I885" s="8" t="s">
        <v>15</v>
      </c>
      <c r="J885" s="4"/>
      <c r="K885" s="101"/>
      <c r="L885" s="20" t="s">
        <v>16</v>
      </c>
      <c r="M885" s="102"/>
      <c r="N885" s="81">
        <f>ROUND(K885*M885*10.76,2)</f>
        <v>0</v>
      </c>
      <c r="O885" s="19" t="s">
        <v>17</v>
      </c>
      <c r="P885" s="19" t="s">
        <v>17</v>
      </c>
      <c r="Q885" s="19" t="s">
        <v>17</v>
      </c>
      <c r="R885" s="23" t="s">
        <v>17</v>
      </c>
      <c r="S885" s="51"/>
    </row>
    <row r="886" spans="9:19" ht="12.75">
      <c r="I886" s="34" t="s">
        <v>18</v>
      </c>
      <c r="J886" s="21"/>
      <c r="K886" s="101"/>
      <c r="L886" s="20" t="s">
        <v>16</v>
      </c>
      <c r="M886" s="102"/>
      <c r="N886" s="81">
        <f>ROUND(K886*M886*10.76,2)</f>
        <v>0</v>
      </c>
      <c r="O886" s="18">
        <v>1.1</v>
      </c>
      <c r="P886" s="18">
        <f>$D$39-$G$29</f>
        <v>19.799999999999997</v>
      </c>
      <c r="Q886" s="107">
        <v>1</v>
      </c>
      <c r="R886" s="46">
        <f aca="true" t="shared" si="76" ref="R886:R891">ROUND(N886*O886*P886*Q886,0)</f>
        <v>0</v>
      </c>
      <c r="S886" s="52"/>
    </row>
    <row r="887" spans="9:19" ht="12.75">
      <c r="I887" s="68" t="s">
        <v>19</v>
      </c>
      <c r="J887" s="21"/>
      <c r="K887" s="41" t="s">
        <v>20</v>
      </c>
      <c r="L887" s="20" t="s">
        <v>16</v>
      </c>
      <c r="M887" s="42" t="s">
        <v>20</v>
      </c>
      <c r="N887" s="18">
        <f>N885-N886</f>
        <v>0</v>
      </c>
      <c r="O887" s="18">
        <v>0.5</v>
      </c>
      <c r="P887" s="18">
        <f>$D$39-$G$29</f>
        <v>19.799999999999997</v>
      </c>
      <c r="Q887" s="107">
        <v>1</v>
      </c>
      <c r="R887" s="46">
        <f t="shared" si="76"/>
        <v>0</v>
      </c>
      <c r="S887" s="52"/>
    </row>
    <row r="888" spans="9:19" ht="12.75">
      <c r="I888" s="34" t="s">
        <v>23</v>
      </c>
      <c r="J888" s="21"/>
      <c r="K888" s="101"/>
      <c r="L888" s="20" t="s">
        <v>16</v>
      </c>
      <c r="M888" s="102"/>
      <c r="N888" s="81">
        <f>ROUND(K888*M888*10.76,2)</f>
        <v>0</v>
      </c>
      <c r="O888" s="18">
        <v>0.5</v>
      </c>
      <c r="P888" s="18">
        <f>$P$6*2/3</f>
        <v>13.199999999999998</v>
      </c>
      <c r="Q888" s="107">
        <v>1</v>
      </c>
      <c r="R888" s="46">
        <f t="shared" si="76"/>
        <v>0</v>
      </c>
      <c r="S888" s="52"/>
    </row>
    <row r="889" spans="9:19" ht="12.75">
      <c r="I889" s="34" t="s">
        <v>27</v>
      </c>
      <c r="J889" s="21"/>
      <c r="K889" s="101"/>
      <c r="L889" s="20" t="s">
        <v>16</v>
      </c>
      <c r="M889" s="102"/>
      <c r="N889" s="81">
        <f>ROUND(K889*M889*10.76,2)</f>
        <v>0</v>
      </c>
      <c r="O889" s="18">
        <v>1.1</v>
      </c>
      <c r="P889" s="18">
        <f>$P$6*2/3</f>
        <v>13.199999999999998</v>
      </c>
      <c r="Q889" s="107">
        <v>1</v>
      </c>
      <c r="R889" s="46">
        <f t="shared" si="76"/>
        <v>0</v>
      </c>
      <c r="S889" s="52"/>
    </row>
    <row r="890" spans="9:19" ht="12.75">
      <c r="I890" s="34" t="s">
        <v>29</v>
      </c>
      <c r="J890" s="21"/>
      <c r="K890" s="101"/>
      <c r="L890" s="20" t="s">
        <v>16</v>
      </c>
      <c r="M890" s="102"/>
      <c r="N890" s="81">
        <f>ROUND(K890*M890*10.76,2)</f>
        <v>0</v>
      </c>
      <c r="O890" s="18">
        <v>0.3</v>
      </c>
      <c r="P890" s="18">
        <f>$P$6*2/3</f>
        <v>13.199999999999998</v>
      </c>
      <c r="Q890" s="107">
        <v>1</v>
      </c>
      <c r="R890" s="46">
        <f t="shared" si="76"/>
        <v>0</v>
      </c>
      <c r="S890" s="52"/>
    </row>
    <row r="891" spans="9:19" ht="12.75">
      <c r="I891" s="34" t="s">
        <v>31</v>
      </c>
      <c r="J891" s="21"/>
      <c r="K891" s="101"/>
      <c r="L891" s="20" t="s">
        <v>16</v>
      </c>
      <c r="M891" s="102"/>
      <c r="N891" s="81">
        <f>ROUND(K891*M891*10.76,2)</f>
        <v>0</v>
      </c>
      <c r="O891" s="18">
        <v>0.3</v>
      </c>
      <c r="P891" s="18">
        <f>$P$6*2/3</f>
        <v>13.199999999999998</v>
      </c>
      <c r="Q891" s="107">
        <v>1</v>
      </c>
      <c r="R891" s="46">
        <f t="shared" si="76"/>
        <v>0</v>
      </c>
      <c r="S891" s="52"/>
    </row>
    <row r="892" spans="9:19" ht="13.5" thickBot="1">
      <c r="I892" s="103">
        <v>0</v>
      </c>
      <c r="J892" s="11" t="s">
        <v>40</v>
      </c>
      <c r="K892" s="24"/>
      <c r="L892" s="25"/>
      <c r="M892" s="26"/>
      <c r="N892" s="27"/>
      <c r="O892" s="28"/>
      <c r="P892" s="29"/>
      <c r="Q892" s="29"/>
      <c r="R892" s="47">
        <f>ROUND(SUM(R886:R891)*(I892/100),0)</f>
        <v>0</v>
      </c>
      <c r="S892" s="52"/>
    </row>
    <row r="893" spans="9:19" ht="13.5" thickBot="1">
      <c r="I893" t="s">
        <v>46</v>
      </c>
      <c r="P893" s="4"/>
      <c r="R893" s="45">
        <f>SUM(R886:R892)</f>
        <v>0</v>
      </c>
      <c r="S893" s="52"/>
    </row>
    <row r="894" ht="13.5" thickBot="1">
      <c r="I894" s="93" t="s">
        <v>0</v>
      </c>
    </row>
    <row r="895" spans="9:19" ht="13.5" thickBot="1">
      <c r="I895" s="64" t="s">
        <v>50</v>
      </c>
      <c r="J895" s="65"/>
      <c r="K895" s="65"/>
      <c r="L895" s="65"/>
      <c r="M895" s="65"/>
      <c r="N895" s="65"/>
      <c r="O895" s="65"/>
      <c r="P895" s="65"/>
      <c r="Q895" s="65"/>
      <c r="R895" s="75" t="s">
        <v>4</v>
      </c>
      <c r="S895" s="50"/>
    </row>
    <row r="896" spans="9:19" ht="13.5" thickBot="1">
      <c r="I896" s="69" t="s">
        <v>5</v>
      </c>
      <c r="J896" s="70"/>
      <c r="K896" s="71" t="s">
        <v>6</v>
      </c>
      <c r="L896" s="70"/>
      <c r="M896" s="70"/>
      <c r="N896" s="72" t="s">
        <v>7</v>
      </c>
      <c r="O896" s="73" t="s">
        <v>8</v>
      </c>
      <c r="P896" s="72" t="s">
        <v>9</v>
      </c>
      <c r="Q896" s="73" t="s">
        <v>10</v>
      </c>
      <c r="R896" s="74" t="s">
        <v>11</v>
      </c>
      <c r="S896" s="50"/>
    </row>
    <row r="897" spans="9:19" ht="12.75">
      <c r="I897" s="104" t="s">
        <v>54</v>
      </c>
      <c r="J897" s="4"/>
      <c r="K897" s="101"/>
      <c r="L897" s="20" t="s">
        <v>16</v>
      </c>
      <c r="M897" s="102"/>
      <c r="N897" s="18">
        <f aca="true" t="shared" si="77" ref="N897:N902">ROUND(K897*M897*10.76,2)</f>
        <v>0</v>
      </c>
      <c r="O897" s="43">
        <v>0.5</v>
      </c>
      <c r="P897" s="106"/>
      <c r="Q897" s="107">
        <v>1</v>
      </c>
      <c r="R897" s="46">
        <f aca="true" t="shared" si="78" ref="R897:R902">ROUND(N897*O897*P897*Q897,0)</f>
        <v>0</v>
      </c>
      <c r="S897" s="52"/>
    </row>
    <row r="898" spans="9:19" ht="12.75">
      <c r="I898" s="105" t="s">
        <v>54</v>
      </c>
      <c r="J898" s="21"/>
      <c r="K898" s="101"/>
      <c r="L898" s="20" t="s">
        <v>16</v>
      </c>
      <c r="M898" s="102"/>
      <c r="N898" s="18">
        <f t="shared" si="77"/>
        <v>0</v>
      </c>
      <c r="O898" s="18">
        <v>0.5</v>
      </c>
      <c r="P898" s="106"/>
      <c r="Q898" s="107">
        <v>1</v>
      </c>
      <c r="R898" s="46">
        <f t="shared" si="78"/>
        <v>0</v>
      </c>
      <c r="S898" s="52"/>
    </row>
    <row r="899" spans="9:19" ht="12.75">
      <c r="I899" s="105" t="s">
        <v>55</v>
      </c>
      <c r="J899" s="21"/>
      <c r="K899" s="101"/>
      <c r="L899" s="20" t="s">
        <v>16</v>
      </c>
      <c r="M899" s="102"/>
      <c r="N899" s="18">
        <f t="shared" si="77"/>
        <v>0</v>
      </c>
      <c r="O899" s="18">
        <v>1.1</v>
      </c>
      <c r="P899" s="106"/>
      <c r="Q899" s="107">
        <v>1</v>
      </c>
      <c r="R899" s="46">
        <f t="shared" si="78"/>
        <v>0</v>
      </c>
      <c r="S899" s="52"/>
    </row>
    <row r="900" spans="9:19" ht="12.75">
      <c r="I900" s="105" t="s">
        <v>55</v>
      </c>
      <c r="J900" s="95"/>
      <c r="K900" s="101"/>
      <c r="L900" s="20" t="s">
        <v>16</v>
      </c>
      <c r="M900" s="102"/>
      <c r="N900" s="18">
        <f t="shared" si="77"/>
        <v>0</v>
      </c>
      <c r="O900" s="18">
        <v>1.1</v>
      </c>
      <c r="P900" s="106"/>
      <c r="Q900" s="107">
        <v>1</v>
      </c>
      <c r="R900" s="46">
        <f t="shared" si="78"/>
        <v>0</v>
      </c>
      <c r="S900" s="52"/>
    </row>
    <row r="901" spans="9:19" ht="12.75">
      <c r="I901" s="34" t="s">
        <v>31</v>
      </c>
      <c r="J901" s="21"/>
      <c r="K901" s="101"/>
      <c r="L901" s="20" t="s">
        <v>16</v>
      </c>
      <c r="M901" s="102"/>
      <c r="N901" s="18">
        <f t="shared" si="77"/>
        <v>0</v>
      </c>
      <c r="O901" s="18">
        <v>0.3</v>
      </c>
      <c r="P901" s="106"/>
      <c r="Q901" s="107">
        <v>1</v>
      </c>
      <c r="R901" s="46">
        <f t="shared" si="78"/>
        <v>0</v>
      </c>
      <c r="S901" s="52"/>
    </row>
    <row r="902" spans="9:19" ht="12.75">
      <c r="I902" s="34" t="s">
        <v>59</v>
      </c>
      <c r="J902" s="21"/>
      <c r="K902" s="101"/>
      <c r="L902" s="20" t="s">
        <v>16</v>
      </c>
      <c r="M902" s="102"/>
      <c r="N902" s="18">
        <f t="shared" si="77"/>
        <v>0</v>
      </c>
      <c r="O902" s="18">
        <v>0.6</v>
      </c>
      <c r="P902" s="106"/>
      <c r="Q902" s="107">
        <v>1</v>
      </c>
      <c r="R902" s="46">
        <f t="shared" si="78"/>
        <v>0</v>
      </c>
      <c r="S902" s="52"/>
    </row>
    <row r="903" spans="9:19" ht="13.5" thickBot="1">
      <c r="I903" s="103">
        <v>0</v>
      </c>
      <c r="J903" s="11" t="s">
        <v>40</v>
      </c>
      <c r="K903" s="24"/>
      <c r="L903" s="25"/>
      <c r="M903" s="26"/>
      <c r="N903" s="27"/>
      <c r="O903" s="28"/>
      <c r="P903" s="29"/>
      <c r="Q903" s="29"/>
      <c r="R903" s="46">
        <f>ROUND(SUM(R897:R902)*(I903/100),0)</f>
        <v>0</v>
      </c>
      <c r="S903" s="52"/>
    </row>
    <row r="904" spans="9:19" ht="13.5" thickBot="1">
      <c r="I904" t="s">
        <v>46</v>
      </c>
      <c r="P904" s="4"/>
      <c r="R904" s="45">
        <f>SUM(R897:R903)</f>
        <v>0</v>
      </c>
      <c r="S904" s="52"/>
    </row>
    <row r="905" ht="13.5" thickBot="1">
      <c r="I905" s="93" t="s">
        <v>0</v>
      </c>
    </row>
    <row r="906" spans="9:19" ht="13.5" thickBot="1">
      <c r="I906" s="64" t="s">
        <v>66</v>
      </c>
      <c r="J906" s="65"/>
      <c r="K906" s="65"/>
      <c r="L906" s="65"/>
      <c r="M906" s="65"/>
      <c r="N906" s="65"/>
      <c r="O906" s="65"/>
      <c r="P906" s="65"/>
      <c r="Q906" s="82" t="s">
        <v>67</v>
      </c>
      <c r="R906" s="83" t="s">
        <v>11</v>
      </c>
      <c r="S906" s="50"/>
    </row>
    <row r="907" spans="9:19" ht="12.75">
      <c r="I907" s="30" t="s">
        <v>68</v>
      </c>
      <c r="J907" s="95"/>
      <c r="K907" s="21" t="s">
        <v>69</v>
      </c>
      <c r="L907" s="21"/>
      <c r="M907" s="21"/>
      <c r="N907" s="95">
        <v>230</v>
      </c>
      <c r="O907" s="20" t="s">
        <v>26</v>
      </c>
      <c r="P907" s="21"/>
      <c r="Q907" s="44">
        <f>ROUND(J907*N907,0)</f>
        <v>0</v>
      </c>
      <c r="R907" s="23" t="s">
        <v>70</v>
      </c>
      <c r="S907" s="51"/>
    </row>
    <row r="908" spans="9:19" ht="12.75">
      <c r="I908" s="30" t="s">
        <v>68</v>
      </c>
      <c r="J908" s="95"/>
      <c r="K908" s="21" t="s">
        <v>71</v>
      </c>
      <c r="L908" s="21"/>
      <c r="M908" s="21"/>
      <c r="N908" s="95"/>
      <c r="O908" s="20" t="s">
        <v>26</v>
      </c>
      <c r="P908" s="21"/>
      <c r="Q908" s="44">
        <f>ROUND(J908*N908,0)</f>
        <v>0</v>
      </c>
      <c r="R908" s="23" t="s">
        <v>70</v>
      </c>
      <c r="S908" s="51"/>
    </row>
    <row r="909" spans="9:19" ht="13.5" thickBot="1">
      <c r="I909" s="31" t="s">
        <v>74</v>
      </c>
      <c r="J909" s="32">
        <f>J907+J908</f>
        <v>0</v>
      </c>
      <c r="K909" s="32" t="s">
        <v>75</v>
      </c>
      <c r="L909" s="32"/>
      <c r="M909" s="32"/>
      <c r="N909" s="108">
        <v>220</v>
      </c>
      <c r="O909" s="25" t="s">
        <v>26</v>
      </c>
      <c r="P909" s="32"/>
      <c r="Q909" s="19" t="s">
        <v>70</v>
      </c>
      <c r="R909" s="47">
        <f>ROUND(J909*N909,0)</f>
        <v>0</v>
      </c>
      <c r="S909" s="52"/>
    </row>
    <row r="910" spans="9:19" ht="13.5" thickBot="1">
      <c r="I910" t="s">
        <v>77</v>
      </c>
      <c r="Q910" s="45">
        <f>SUM(Q907:Q908)</f>
        <v>0</v>
      </c>
      <c r="R910" s="45">
        <f>R909</f>
        <v>0</v>
      </c>
      <c r="S910" s="52"/>
    </row>
    <row r="911" ht="13.5" thickBot="1">
      <c r="I911" s="93" t="s">
        <v>0</v>
      </c>
    </row>
    <row r="912" spans="9:19" ht="13.5" thickBot="1">
      <c r="I912" s="64" t="s">
        <v>80</v>
      </c>
      <c r="J912" s="65"/>
      <c r="K912" s="65"/>
      <c r="L912" s="65"/>
      <c r="M912" s="65"/>
      <c r="N912" s="65"/>
      <c r="O912" s="65"/>
      <c r="P912" s="65"/>
      <c r="Q912" s="82" t="s">
        <v>67</v>
      </c>
      <c r="R912" s="83" t="s">
        <v>11</v>
      </c>
      <c r="S912" s="50"/>
    </row>
    <row r="913" spans="9:19" ht="12.75">
      <c r="I913" s="34" t="s">
        <v>83</v>
      </c>
      <c r="J913" s="21"/>
      <c r="K913" s="95"/>
      <c r="L913" s="21" t="s">
        <v>84</v>
      </c>
      <c r="M913" s="21"/>
      <c r="N913" s="21"/>
      <c r="O913" s="20" t="s">
        <v>26</v>
      </c>
      <c r="P913" s="22"/>
      <c r="Q913" s="19" t="s">
        <v>70</v>
      </c>
      <c r="R913" s="46">
        <f>ROUND(K913*3.41,0)</f>
        <v>0</v>
      </c>
      <c r="S913" s="52"/>
    </row>
    <row r="914" spans="9:19" ht="12.75">
      <c r="I914" s="34" t="s">
        <v>86</v>
      </c>
      <c r="J914" s="21"/>
      <c r="K914" s="21"/>
      <c r="L914" s="21"/>
      <c r="M914" s="95"/>
      <c r="N914" s="21" t="s">
        <v>87</v>
      </c>
      <c r="O914" s="20" t="s">
        <v>26</v>
      </c>
      <c r="P914" s="22"/>
      <c r="Q914" s="19" t="s">
        <v>70</v>
      </c>
      <c r="R914" s="46">
        <f>ROUND(M914*3600,0)</f>
        <v>0</v>
      </c>
      <c r="S914" s="52"/>
    </row>
    <row r="915" spans="9:19" ht="12.75">
      <c r="I915" s="34" t="s">
        <v>90</v>
      </c>
      <c r="J915" s="21"/>
      <c r="K915" s="21"/>
      <c r="L915" s="21"/>
      <c r="M915" s="95"/>
      <c r="N915" s="21" t="s">
        <v>87</v>
      </c>
      <c r="O915" s="20" t="s">
        <v>26</v>
      </c>
      <c r="P915" s="22"/>
      <c r="Q915" s="19" t="s">
        <v>70</v>
      </c>
      <c r="R915" s="46">
        <f>ROUND(M915*3600,0)</f>
        <v>0</v>
      </c>
      <c r="S915" s="52"/>
    </row>
    <row r="916" spans="9:19" ht="12.75">
      <c r="I916" s="34" t="s">
        <v>92</v>
      </c>
      <c r="J916" s="21"/>
      <c r="K916" s="95"/>
      <c r="L916" s="21" t="s">
        <v>84</v>
      </c>
      <c r="M916" s="21"/>
      <c r="N916" s="21"/>
      <c r="O916" s="20" t="s">
        <v>26</v>
      </c>
      <c r="P916" s="22"/>
      <c r="Q916" s="19" t="s">
        <v>70</v>
      </c>
      <c r="R916" s="46">
        <f>ROUND(K916*3.41,0)</f>
        <v>0</v>
      </c>
      <c r="S916" s="52"/>
    </row>
    <row r="917" spans="9:19" ht="13.5" thickBot="1">
      <c r="I917" s="35" t="s">
        <v>94</v>
      </c>
      <c r="J917" s="32"/>
      <c r="K917" s="108"/>
      <c r="L917" s="108"/>
      <c r="M917" s="108"/>
      <c r="N917" s="108"/>
      <c r="O917" s="108"/>
      <c r="P917" s="108"/>
      <c r="Q917" s="109"/>
      <c r="R917" s="110">
        <v>0</v>
      </c>
      <c r="S917" s="52"/>
    </row>
    <row r="918" spans="9:19" ht="13.5" thickBot="1">
      <c r="I918" t="s">
        <v>77</v>
      </c>
      <c r="Q918" s="45">
        <f>ROUND(Q917,0)</f>
        <v>0</v>
      </c>
      <c r="R918" s="45">
        <f>ROUND(SUM(R913:R917),0)</f>
        <v>0</v>
      </c>
      <c r="S918" s="52"/>
    </row>
    <row r="919" ht="13.5" thickBot="1">
      <c r="I919" s="93" t="s">
        <v>0</v>
      </c>
    </row>
    <row r="920" spans="9:17" ht="13.5" thickBot="1">
      <c r="I920" s="36" t="s">
        <v>98</v>
      </c>
      <c r="J920" s="15"/>
      <c r="K920" s="15"/>
      <c r="L920" s="15"/>
      <c r="M920" s="15"/>
      <c r="N920" s="15"/>
      <c r="O920" s="15"/>
      <c r="P920" s="15"/>
      <c r="Q920" s="45">
        <f>Q910+Q918</f>
        <v>0</v>
      </c>
    </row>
    <row r="921" spans="9:17" ht="13.5" thickBot="1">
      <c r="I921" s="36" t="s">
        <v>100</v>
      </c>
      <c r="J921" s="15"/>
      <c r="K921" s="15"/>
      <c r="L921" s="15"/>
      <c r="M921" s="15"/>
      <c r="N921" s="15"/>
      <c r="O921" s="15"/>
      <c r="P921" s="15"/>
      <c r="Q921" s="45">
        <f>R893+R904+R910+R918</f>
        <v>0</v>
      </c>
    </row>
    <row r="922" ht="13.5" thickBot="1">
      <c r="I922" s="93" t="s">
        <v>0</v>
      </c>
    </row>
    <row r="923" spans="9:14" ht="13.5" thickBot="1">
      <c r="I923" s="64" t="s">
        <v>104</v>
      </c>
      <c r="J923" s="65"/>
      <c r="K923" s="65"/>
      <c r="L923" s="65"/>
      <c r="M923" s="65"/>
      <c r="N923" s="66"/>
    </row>
    <row r="924" spans="9:18" ht="13.5" thickBot="1">
      <c r="I924" s="36">
        <f>J909</f>
        <v>0</v>
      </c>
      <c r="J924" s="15" t="s">
        <v>106</v>
      </c>
      <c r="K924" s="111"/>
      <c r="L924" s="33" t="s">
        <v>26</v>
      </c>
      <c r="M924" s="36">
        <f>ROUND(I924*K924,0)</f>
        <v>0</v>
      </c>
      <c r="N924" s="16" t="s">
        <v>36</v>
      </c>
      <c r="O924" s="93" t="s">
        <v>0</v>
      </c>
      <c r="P924" s="93" t="s">
        <v>0</v>
      </c>
      <c r="Q924" s="93" t="s">
        <v>0</v>
      </c>
      <c r="R924" s="93" t="s">
        <v>0</v>
      </c>
    </row>
    <row r="925" spans="9:19" ht="13.5" thickBot="1">
      <c r="I925" s="117" t="s">
        <v>0</v>
      </c>
      <c r="J925" s="15" t="s">
        <v>1</v>
      </c>
      <c r="K925" s="99">
        <v>22</v>
      </c>
      <c r="L925" s="15" t="s">
        <v>2</v>
      </c>
      <c r="M925" s="100"/>
      <c r="N925" s="37"/>
      <c r="O925" s="37"/>
      <c r="P925" s="37"/>
      <c r="Q925" s="37"/>
      <c r="R925" s="38"/>
      <c r="S925" s="49"/>
    </row>
    <row r="926" ht="13.5" thickBot="1">
      <c r="I926" s="93" t="s">
        <v>0</v>
      </c>
    </row>
    <row r="927" spans="9:19" ht="13.5" thickBot="1">
      <c r="I927" s="64" t="s">
        <v>3</v>
      </c>
      <c r="J927" s="65"/>
      <c r="K927" s="65"/>
      <c r="L927" s="65"/>
      <c r="M927" s="65"/>
      <c r="N927" s="65"/>
      <c r="O927" s="65"/>
      <c r="P927" s="65"/>
      <c r="Q927" s="65"/>
      <c r="R927" s="75" t="s">
        <v>4</v>
      </c>
      <c r="S927" s="50"/>
    </row>
    <row r="928" spans="9:19" ht="13.5" thickBot="1">
      <c r="I928" s="69" t="s">
        <v>5</v>
      </c>
      <c r="J928" s="70"/>
      <c r="K928" s="71" t="s">
        <v>6</v>
      </c>
      <c r="L928" s="70"/>
      <c r="M928" s="70"/>
      <c r="N928" s="72" t="s">
        <v>7</v>
      </c>
      <c r="O928" s="73" t="s">
        <v>8</v>
      </c>
      <c r="P928" s="72" t="s">
        <v>9</v>
      </c>
      <c r="Q928" s="73" t="s">
        <v>10</v>
      </c>
      <c r="R928" s="74" t="s">
        <v>11</v>
      </c>
      <c r="S928" s="50"/>
    </row>
    <row r="929" spans="9:19" ht="12.75">
      <c r="I929" s="8" t="s">
        <v>15</v>
      </c>
      <c r="J929" s="4"/>
      <c r="K929" s="101"/>
      <c r="L929" s="20" t="s">
        <v>16</v>
      </c>
      <c r="M929" s="102"/>
      <c r="N929" s="81">
        <f>ROUND(K929*M929*10.76,2)</f>
        <v>0</v>
      </c>
      <c r="O929" s="19" t="s">
        <v>17</v>
      </c>
      <c r="P929" s="19" t="s">
        <v>17</v>
      </c>
      <c r="Q929" s="19" t="s">
        <v>17</v>
      </c>
      <c r="R929" s="23" t="s">
        <v>17</v>
      </c>
      <c r="S929" s="51"/>
    </row>
    <row r="930" spans="9:19" ht="12.75">
      <c r="I930" s="34" t="s">
        <v>18</v>
      </c>
      <c r="J930" s="21"/>
      <c r="K930" s="101"/>
      <c r="L930" s="20" t="s">
        <v>16</v>
      </c>
      <c r="M930" s="102"/>
      <c r="N930" s="81">
        <f>ROUND(K930*M930*10.76,2)</f>
        <v>0</v>
      </c>
      <c r="O930" s="18">
        <v>1.1</v>
      </c>
      <c r="P930" s="18">
        <f>$D$39-$G$29</f>
        <v>19.799999999999997</v>
      </c>
      <c r="Q930" s="107">
        <v>1</v>
      </c>
      <c r="R930" s="46">
        <f aca="true" t="shared" si="79" ref="R930:R935">ROUND(N930*O930*P930*Q930,0)</f>
        <v>0</v>
      </c>
      <c r="S930" s="52"/>
    </row>
    <row r="931" spans="9:19" ht="12.75">
      <c r="I931" s="68" t="s">
        <v>19</v>
      </c>
      <c r="J931" s="21"/>
      <c r="K931" s="41" t="s">
        <v>20</v>
      </c>
      <c r="L931" s="20" t="s">
        <v>16</v>
      </c>
      <c r="M931" s="42" t="s">
        <v>20</v>
      </c>
      <c r="N931" s="18">
        <f>N929-N930</f>
        <v>0</v>
      </c>
      <c r="O931" s="18">
        <v>0.5</v>
      </c>
      <c r="P931" s="18">
        <f>$D$39-$G$29</f>
        <v>19.799999999999997</v>
      </c>
      <c r="Q931" s="107">
        <v>1</v>
      </c>
      <c r="R931" s="46">
        <f t="shared" si="79"/>
        <v>0</v>
      </c>
      <c r="S931" s="52"/>
    </row>
    <row r="932" spans="9:19" ht="12.75">
      <c r="I932" s="34" t="s">
        <v>23</v>
      </c>
      <c r="J932" s="21"/>
      <c r="K932" s="101"/>
      <c r="L932" s="20" t="s">
        <v>16</v>
      </c>
      <c r="M932" s="102"/>
      <c r="N932" s="81">
        <f>ROUND(K932*M932*10.76,2)</f>
        <v>0</v>
      </c>
      <c r="O932" s="18">
        <v>0.5</v>
      </c>
      <c r="P932" s="18">
        <f>$P$6*2/3</f>
        <v>13.199999999999998</v>
      </c>
      <c r="Q932" s="107">
        <v>1</v>
      </c>
      <c r="R932" s="46">
        <f t="shared" si="79"/>
        <v>0</v>
      </c>
      <c r="S932" s="52"/>
    </row>
    <row r="933" spans="9:19" ht="12.75">
      <c r="I933" s="34" t="s">
        <v>27</v>
      </c>
      <c r="J933" s="21"/>
      <c r="K933" s="101"/>
      <c r="L933" s="20" t="s">
        <v>16</v>
      </c>
      <c r="M933" s="102"/>
      <c r="N933" s="81">
        <f>ROUND(K933*M933*10.76,2)</f>
        <v>0</v>
      </c>
      <c r="O933" s="18">
        <v>1.1</v>
      </c>
      <c r="P933" s="18">
        <f>$P$6*2/3</f>
        <v>13.199999999999998</v>
      </c>
      <c r="Q933" s="107">
        <v>1</v>
      </c>
      <c r="R933" s="46">
        <f t="shared" si="79"/>
        <v>0</v>
      </c>
      <c r="S933" s="52"/>
    </row>
    <row r="934" spans="9:19" ht="12.75">
      <c r="I934" s="34" t="s">
        <v>29</v>
      </c>
      <c r="J934" s="21"/>
      <c r="K934" s="101"/>
      <c r="L934" s="20" t="s">
        <v>16</v>
      </c>
      <c r="M934" s="102"/>
      <c r="N934" s="81">
        <f>ROUND(K934*M934*10.76,2)</f>
        <v>0</v>
      </c>
      <c r="O934" s="18">
        <v>0.3</v>
      </c>
      <c r="P934" s="18">
        <f>$P$6*2/3</f>
        <v>13.199999999999998</v>
      </c>
      <c r="Q934" s="107">
        <v>1</v>
      </c>
      <c r="R934" s="46">
        <f t="shared" si="79"/>
        <v>0</v>
      </c>
      <c r="S934" s="52"/>
    </row>
    <row r="935" spans="9:19" ht="12.75">
      <c r="I935" s="34" t="s">
        <v>31</v>
      </c>
      <c r="J935" s="21"/>
      <c r="K935" s="101"/>
      <c r="L935" s="20" t="s">
        <v>16</v>
      </c>
      <c r="M935" s="102"/>
      <c r="N935" s="81">
        <f>ROUND(K935*M935*10.76,2)</f>
        <v>0</v>
      </c>
      <c r="O935" s="18">
        <v>0.3</v>
      </c>
      <c r="P935" s="18">
        <f>$P$6*2/3</f>
        <v>13.199999999999998</v>
      </c>
      <c r="Q935" s="107">
        <v>1</v>
      </c>
      <c r="R935" s="46">
        <f t="shared" si="79"/>
        <v>0</v>
      </c>
      <c r="S935" s="52"/>
    </row>
    <row r="936" spans="9:19" ht="13.5" thickBot="1">
      <c r="I936" s="103">
        <v>0</v>
      </c>
      <c r="J936" s="11" t="s">
        <v>40</v>
      </c>
      <c r="K936" s="24"/>
      <c r="L936" s="25"/>
      <c r="M936" s="26"/>
      <c r="N936" s="27"/>
      <c r="O936" s="28"/>
      <c r="P936" s="29"/>
      <c r="Q936" s="29"/>
      <c r="R936" s="47">
        <f>ROUND(SUM(R930:R935)*(I936/100),0)</f>
        <v>0</v>
      </c>
      <c r="S936" s="52"/>
    </row>
    <row r="937" spans="9:19" ht="13.5" thickBot="1">
      <c r="I937" t="s">
        <v>46</v>
      </c>
      <c r="P937" s="4"/>
      <c r="R937" s="45">
        <f>SUM(R930:R936)</f>
        <v>0</v>
      </c>
      <c r="S937" s="52"/>
    </row>
    <row r="938" ht="13.5" thickBot="1">
      <c r="I938" s="93" t="s">
        <v>0</v>
      </c>
    </row>
    <row r="939" spans="9:19" ht="13.5" thickBot="1">
      <c r="I939" s="64" t="s">
        <v>50</v>
      </c>
      <c r="J939" s="65"/>
      <c r="K939" s="65"/>
      <c r="L939" s="65"/>
      <c r="M939" s="65"/>
      <c r="N939" s="65"/>
      <c r="O939" s="65"/>
      <c r="P939" s="65"/>
      <c r="Q939" s="65"/>
      <c r="R939" s="75" t="s">
        <v>4</v>
      </c>
      <c r="S939" s="50"/>
    </row>
    <row r="940" spans="9:19" ht="13.5" thickBot="1">
      <c r="I940" s="69" t="s">
        <v>5</v>
      </c>
      <c r="J940" s="70"/>
      <c r="K940" s="71" t="s">
        <v>6</v>
      </c>
      <c r="L940" s="70"/>
      <c r="M940" s="70"/>
      <c r="N940" s="72" t="s">
        <v>7</v>
      </c>
      <c r="O940" s="73" t="s">
        <v>8</v>
      </c>
      <c r="P940" s="72" t="s">
        <v>9</v>
      </c>
      <c r="Q940" s="73" t="s">
        <v>10</v>
      </c>
      <c r="R940" s="74" t="s">
        <v>11</v>
      </c>
      <c r="S940" s="50"/>
    </row>
    <row r="941" spans="9:19" ht="12.75">
      <c r="I941" s="104" t="s">
        <v>54</v>
      </c>
      <c r="J941" s="4"/>
      <c r="K941" s="101"/>
      <c r="L941" s="20" t="s">
        <v>16</v>
      </c>
      <c r="M941" s="102"/>
      <c r="N941" s="18">
        <f aca="true" t="shared" si="80" ref="N941:N946">ROUND(K941*M941*10.76,2)</f>
        <v>0</v>
      </c>
      <c r="O941" s="43">
        <v>0.5</v>
      </c>
      <c r="P941" s="106"/>
      <c r="Q941" s="107">
        <v>1</v>
      </c>
      <c r="R941" s="46">
        <f aca="true" t="shared" si="81" ref="R941:R946">ROUND(N941*O941*P941*Q941,0)</f>
        <v>0</v>
      </c>
      <c r="S941" s="52"/>
    </row>
    <row r="942" spans="9:19" ht="12.75">
      <c r="I942" s="105" t="s">
        <v>54</v>
      </c>
      <c r="J942" s="21"/>
      <c r="K942" s="101"/>
      <c r="L942" s="20" t="s">
        <v>16</v>
      </c>
      <c r="M942" s="102"/>
      <c r="N942" s="18">
        <f t="shared" si="80"/>
        <v>0</v>
      </c>
      <c r="O942" s="18">
        <v>0.5</v>
      </c>
      <c r="P942" s="106"/>
      <c r="Q942" s="107">
        <v>1</v>
      </c>
      <c r="R942" s="46">
        <f t="shared" si="81"/>
        <v>0</v>
      </c>
      <c r="S942" s="52"/>
    </row>
    <row r="943" spans="9:19" ht="12.75">
      <c r="I943" s="105" t="s">
        <v>55</v>
      </c>
      <c r="J943" s="21"/>
      <c r="K943" s="101"/>
      <c r="L943" s="20" t="s">
        <v>16</v>
      </c>
      <c r="M943" s="102"/>
      <c r="N943" s="18">
        <f t="shared" si="80"/>
        <v>0</v>
      </c>
      <c r="O943" s="18">
        <v>1.1</v>
      </c>
      <c r="P943" s="106"/>
      <c r="Q943" s="107">
        <v>1</v>
      </c>
      <c r="R943" s="46">
        <f t="shared" si="81"/>
        <v>0</v>
      </c>
      <c r="S943" s="52"/>
    </row>
    <row r="944" spans="9:19" ht="12.75">
      <c r="I944" s="105" t="s">
        <v>55</v>
      </c>
      <c r="J944" s="95"/>
      <c r="K944" s="101"/>
      <c r="L944" s="20" t="s">
        <v>16</v>
      </c>
      <c r="M944" s="102"/>
      <c r="N944" s="18">
        <f t="shared" si="80"/>
        <v>0</v>
      </c>
      <c r="O944" s="18">
        <v>1.1</v>
      </c>
      <c r="P944" s="106"/>
      <c r="Q944" s="107">
        <v>1</v>
      </c>
      <c r="R944" s="46">
        <f t="shared" si="81"/>
        <v>0</v>
      </c>
      <c r="S944" s="52"/>
    </row>
    <row r="945" spans="9:19" ht="12.75">
      <c r="I945" s="34" t="s">
        <v>31</v>
      </c>
      <c r="J945" s="21"/>
      <c r="K945" s="101"/>
      <c r="L945" s="20" t="s">
        <v>16</v>
      </c>
      <c r="M945" s="102"/>
      <c r="N945" s="18">
        <f t="shared" si="80"/>
        <v>0</v>
      </c>
      <c r="O945" s="18">
        <v>0.3</v>
      </c>
      <c r="P945" s="106"/>
      <c r="Q945" s="107">
        <v>1</v>
      </c>
      <c r="R945" s="46">
        <f t="shared" si="81"/>
        <v>0</v>
      </c>
      <c r="S945" s="52"/>
    </row>
    <row r="946" spans="9:19" ht="12.75">
      <c r="I946" s="34" t="s">
        <v>59</v>
      </c>
      <c r="J946" s="21"/>
      <c r="K946" s="101"/>
      <c r="L946" s="20" t="s">
        <v>16</v>
      </c>
      <c r="M946" s="102"/>
      <c r="N946" s="18">
        <f t="shared" si="80"/>
        <v>0</v>
      </c>
      <c r="O946" s="18">
        <v>0.6</v>
      </c>
      <c r="P946" s="106"/>
      <c r="Q946" s="107">
        <v>1</v>
      </c>
      <c r="R946" s="46">
        <f t="shared" si="81"/>
        <v>0</v>
      </c>
      <c r="S946" s="52"/>
    </row>
    <row r="947" spans="9:19" ht="13.5" thickBot="1">
      <c r="I947" s="103">
        <v>0</v>
      </c>
      <c r="J947" s="11" t="s">
        <v>40</v>
      </c>
      <c r="K947" s="24"/>
      <c r="L947" s="25"/>
      <c r="M947" s="26"/>
      <c r="N947" s="27"/>
      <c r="O947" s="28"/>
      <c r="P947" s="29"/>
      <c r="Q947" s="29"/>
      <c r="R947" s="46">
        <f>ROUND(SUM(R941:R946)*(I947/100),0)</f>
        <v>0</v>
      </c>
      <c r="S947" s="52"/>
    </row>
    <row r="948" spans="9:19" ht="13.5" thickBot="1">
      <c r="I948" t="s">
        <v>46</v>
      </c>
      <c r="P948" s="4"/>
      <c r="R948" s="45">
        <f>SUM(R941:R947)</f>
        <v>0</v>
      </c>
      <c r="S948" s="52"/>
    </row>
    <row r="949" ht="13.5" thickBot="1">
      <c r="I949" s="93" t="s">
        <v>0</v>
      </c>
    </row>
    <row r="950" spans="9:19" ht="13.5" thickBot="1">
      <c r="I950" s="64" t="s">
        <v>66</v>
      </c>
      <c r="J950" s="65"/>
      <c r="K950" s="65"/>
      <c r="L950" s="65"/>
      <c r="M950" s="65"/>
      <c r="N950" s="65"/>
      <c r="O950" s="65"/>
      <c r="P950" s="65"/>
      <c r="Q950" s="82" t="s">
        <v>67</v>
      </c>
      <c r="R950" s="83" t="s">
        <v>11</v>
      </c>
      <c r="S950" s="50"/>
    </row>
    <row r="951" spans="9:19" ht="12.75">
      <c r="I951" s="30" t="s">
        <v>68</v>
      </c>
      <c r="J951" s="95"/>
      <c r="K951" s="21" t="s">
        <v>69</v>
      </c>
      <c r="L951" s="21"/>
      <c r="M951" s="21"/>
      <c r="N951" s="95">
        <v>230</v>
      </c>
      <c r="O951" s="20" t="s">
        <v>26</v>
      </c>
      <c r="P951" s="21"/>
      <c r="Q951" s="44">
        <f>ROUND(J951*N951,0)</f>
        <v>0</v>
      </c>
      <c r="R951" s="23" t="s">
        <v>70</v>
      </c>
      <c r="S951" s="51"/>
    </row>
    <row r="952" spans="9:19" ht="12.75">
      <c r="I952" s="30" t="s">
        <v>68</v>
      </c>
      <c r="J952" s="95"/>
      <c r="K952" s="21" t="s">
        <v>71</v>
      </c>
      <c r="L952" s="21"/>
      <c r="M952" s="21"/>
      <c r="N952" s="95"/>
      <c r="O952" s="20" t="s">
        <v>26</v>
      </c>
      <c r="P952" s="21"/>
      <c r="Q952" s="44">
        <f>ROUND(J952*N952,0)</f>
        <v>0</v>
      </c>
      <c r="R952" s="23" t="s">
        <v>70</v>
      </c>
      <c r="S952" s="51"/>
    </row>
    <row r="953" spans="9:19" ht="13.5" thickBot="1">
      <c r="I953" s="31" t="s">
        <v>74</v>
      </c>
      <c r="J953" s="32">
        <f>J951+J952</f>
        <v>0</v>
      </c>
      <c r="K953" s="32" t="s">
        <v>75</v>
      </c>
      <c r="L953" s="32"/>
      <c r="M953" s="32"/>
      <c r="N953" s="108">
        <v>220</v>
      </c>
      <c r="O953" s="25" t="s">
        <v>26</v>
      </c>
      <c r="P953" s="32"/>
      <c r="Q953" s="19" t="s">
        <v>70</v>
      </c>
      <c r="R953" s="47">
        <f>ROUND(J953*N953,0)</f>
        <v>0</v>
      </c>
      <c r="S953" s="52"/>
    </row>
    <row r="954" spans="9:19" ht="13.5" thickBot="1">
      <c r="I954" t="s">
        <v>77</v>
      </c>
      <c r="Q954" s="45">
        <f>SUM(Q951:Q952)</f>
        <v>0</v>
      </c>
      <c r="R954" s="45">
        <f>R953</f>
        <v>0</v>
      </c>
      <c r="S954" s="52"/>
    </row>
    <row r="955" ht="13.5" thickBot="1">
      <c r="I955" s="93" t="s">
        <v>0</v>
      </c>
    </row>
    <row r="956" spans="9:19" ht="13.5" thickBot="1">
      <c r="I956" s="64" t="s">
        <v>80</v>
      </c>
      <c r="J956" s="65"/>
      <c r="K956" s="65"/>
      <c r="L956" s="65"/>
      <c r="M956" s="65"/>
      <c r="N956" s="65"/>
      <c r="O956" s="65"/>
      <c r="P956" s="65"/>
      <c r="Q956" s="82" t="s">
        <v>67</v>
      </c>
      <c r="R956" s="83" t="s">
        <v>11</v>
      </c>
      <c r="S956" s="50"/>
    </row>
    <row r="957" spans="9:19" ht="12.75">
      <c r="I957" s="34" t="s">
        <v>83</v>
      </c>
      <c r="J957" s="21"/>
      <c r="K957" s="95"/>
      <c r="L957" s="21" t="s">
        <v>84</v>
      </c>
      <c r="M957" s="21"/>
      <c r="N957" s="21"/>
      <c r="O957" s="20" t="s">
        <v>26</v>
      </c>
      <c r="P957" s="22"/>
      <c r="Q957" s="19" t="s">
        <v>70</v>
      </c>
      <c r="R957" s="46">
        <f>ROUND(K957*3.41,0)</f>
        <v>0</v>
      </c>
      <c r="S957" s="52"/>
    </row>
    <row r="958" spans="9:19" ht="12.75">
      <c r="I958" s="34" t="s">
        <v>86</v>
      </c>
      <c r="J958" s="21"/>
      <c r="K958" s="21"/>
      <c r="L958" s="21"/>
      <c r="M958" s="95"/>
      <c r="N958" s="21" t="s">
        <v>87</v>
      </c>
      <c r="O958" s="20" t="s">
        <v>26</v>
      </c>
      <c r="P958" s="22"/>
      <c r="Q958" s="19" t="s">
        <v>70</v>
      </c>
      <c r="R958" s="46">
        <f>ROUND(M958*3600,0)</f>
        <v>0</v>
      </c>
      <c r="S958" s="52"/>
    </row>
    <row r="959" spans="9:19" ht="12.75">
      <c r="I959" s="34" t="s">
        <v>90</v>
      </c>
      <c r="J959" s="21"/>
      <c r="K959" s="21"/>
      <c r="L959" s="21"/>
      <c r="M959" s="95"/>
      <c r="N959" s="21" t="s">
        <v>87</v>
      </c>
      <c r="O959" s="20" t="s">
        <v>26</v>
      </c>
      <c r="P959" s="22"/>
      <c r="Q959" s="19" t="s">
        <v>70</v>
      </c>
      <c r="R959" s="46">
        <f>ROUND(M959*3600,0)</f>
        <v>0</v>
      </c>
      <c r="S959" s="52"/>
    </row>
    <row r="960" spans="9:19" ht="12.75">
      <c r="I960" s="34" t="s">
        <v>92</v>
      </c>
      <c r="J960" s="21"/>
      <c r="K960" s="95"/>
      <c r="L960" s="21" t="s">
        <v>84</v>
      </c>
      <c r="M960" s="21"/>
      <c r="N960" s="21"/>
      <c r="O960" s="20" t="s">
        <v>26</v>
      </c>
      <c r="P960" s="22"/>
      <c r="Q960" s="19" t="s">
        <v>70</v>
      </c>
      <c r="R960" s="46">
        <f>ROUND(K960*3.41,0)</f>
        <v>0</v>
      </c>
      <c r="S960" s="52"/>
    </row>
    <row r="961" spans="9:19" ht="13.5" thickBot="1">
      <c r="I961" s="35" t="s">
        <v>94</v>
      </c>
      <c r="J961" s="32"/>
      <c r="K961" s="108"/>
      <c r="L961" s="108"/>
      <c r="M961" s="108"/>
      <c r="N961" s="108"/>
      <c r="O961" s="108"/>
      <c r="P961" s="108"/>
      <c r="Q961" s="109"/>
      <c r="R961" s="110">
        <v>0</v>
      </c>
      <c r="S961" s="52"/>
    </row>
    <row r="962" spans="9:19" ht="13.5" thickBot="1">
      <c r="I962" t="s">
        <v>77</v>
      </c>
      <c r="Q962" s="45">
        <f>ROUND(Q961,0)</f>
        <v>0</v>
      </c>
      <c r="R962" s="45">
        <f>ROUND(SUM(R957:R961),0)</f>
        <v>0</v>
      </c>
      <c r="S962" s="52"/>
    </row>
    <row r="963" ht="13.5" thickBot="1">
      <c r="I963" s="93" t="s">
        <v>0</v>
      </c>
    </row>
    <row r="964" spans="9:17" ht="13.5" thickBot="1">
      <c r="I964" s="36" t="s">
        <v>98</v>
      </c>
      <c r="J964" s="15"/>
      <c r="K964" s="15"/>
      <c r="L964" s="15"/>
      <c r="M964" s="15"/>
      <c r="N964" s="15"/>
      <c r="O964" s="15"/>
      <c r="P964" s="15"/>
      <c r="Q964" s="45">
        <f>Q954+Q962</f>
        <v>0</v>
      </c>
    </row>
    <row r="965" spans="9:17" ht="13.5" thickBot="1">
      <c r="I965" s="36" t="s">
        <v>100</v>
      </c>
      <c r="J965" s="15"/>
      <c r="K965" s="15"/>
      <c r="L965" s="15"/>
      <c r="M965" s="15"/>
      <c r="N965" s="15"/>
      <c r="O965" s="15"/>
      <c r="P965" s="15"/>
      <c r="Q965" s="45">
        <f>R937+R948+R954+R962</f>
        <v>0</v>
      </c>
    </row>
    <row r="966" ht="13.5" thickBot="1">
      <c r="I966" s="93" t="s">
        <v>0</v>
      </c>
    </row>
    <row r="967" spans="9:14" ht="13.5" thickBot="1">
      <c r="I967" s="64" t="s">
        <v>104</v>
      </c>
      <c r="J967" s="65"/>
      <c r="K967" s="65"/>
      <c r="L967" s="65"/>
      <c r="M967" s="65"/>
      <c r="N967" s="66"/>
    </row>
    <row r="968" spans="9:18" ht="13.5" thickBot="1">
      <c r="I968" s="36">
        <f>J953</f>
        <v>0</v>
      </c>
      <c r="J968" s="15" t="s">
        <v>106</v>
      </c>
      <c r="K968" s="111"/>
      <c r="L968" s="33" t="s">
        <v>26</v>
      </c>
      <c r="M968" s="36">
        <f>ROUND(I968*K968,0)</f>
        <v>0</v>
      </c>
      <c r="N968" s="16" t="s">
        <v>36</v>
      </c>
      <c r="O968" s="93" t="s">
        <v>0</v>
      </c>
      <c r="P968" s="93" t="s">
        <v>0</v>
      </c>
      <c r="Q968" s="93" t="s">
        <v>0</v>
      </c>
      <c r="R968" s="93" t="s">
        <v>0</v>
      </c>
    </row>
    <row r="969" spans="9:19" ht="13.5" thickBot="1">
      <c r="I969" s="117" t="s">
        <v>0</v>
      </c>
      <c r="J969" s="15" t="s">
        <v>1</v>
      </c>
      <c r="K969" s="99">
        <v>23</v>
      </c>
      <c r="L969" s="15" t="s">
        <v>2</v>
      </c>
      <c r="M969" s="100"/>
      <c r="N969" s="37"/>
      <c r="O969" s="37"/>
      <c r="P969" s="37"/>
      <c r="Q969" s="37"/>
      <c r="R969" s="38"/>
      <c r="S969" s="49"/>
    </row>
    <row r="970" ht="13.5" thickBot="1">
      <c r="I970" s="93" t="s">
        <v>0</v>
      </c>
    </row>
    <row r="971" spans="9:19" ht="13.5" thickBot="1">
      <c r="I971" s="64" t="s">
        <v>3</v>
      </c>
      <c r="J971" s="65"/>
      <c r="K971" s="65"/>
      <c r="L971" s="65"/>
      <c r="M971" s="65"/>
      <c r="N971" s="65"/>
      <c r="O971" s="65"/>
      <c r="P971" s="65"/>
      <c r="Q971" s="65"/>
      <c r="R971" s="75" t="s">
        <v>4</v>
      </c>
      <c r="S971" s="50"/>
    </row>
    <row r="972" spans="9:19" ht="13.5" thickBot="1">
      <c r="I972" s="69" t="s">
        <v>5</v>
      </c>
      <c r="J972" s="70"/>
      <c r="K972" s="71" t="s">
        <v>6</v>
      </c>
      <c r="L972" s="70"/>
      <c r="M972" s="70"/>
      <c r="N972" s="72" t="s">
        <v>7</v>
      </c>
      <c r="O972" s="73" t="s">
        <v>8</v>
      </c>
      <c r="P972" s="72" t="s">
        <v>9</v>
      </c>
      <c r="Q972" s="73" t="s">
        <v>10</v>
      </c>
      <c r="R972" s="74" t="s">
        <v>11</v>
      </c>
      <c r="S972" s="50"/>
    </row>
    <row r="973" spans="9:19" ht="12.75">
      <c r="I973" s="8" t="s">
        <v>15</v>
      </c>
      <c r="J973" s="4"/>
      <c r="K973" s="101"/>
      <c r="L973" s="20" t="s">
        <v>16</v>
      </c>
      <c r="M973" s="102"/>
      <c r="N973" s="81">
        <f>ROUND(K973*M973*10.76,2)</f>
        <v>0</v>
      </c>
      <c r="O973" s="19" t="s">
        <v>17</v>
      </c>
      <c r="P973" s="19" t="s">
        <v>17</v>
      </c>
      <c r="Q973" s="19" t="s">
        <v>17</v>
      </c>
      <c r="R973" s="23" t="s">
        <v>17</v>
      </c>
      <c r="S973" s="51"/>
    </row>
    <row r="974" spans="9:19" ht="12.75">
      <c r="I974" s="34" t="s">
        <v>18</v>
      </c>
      <c r="J974" s="21"/>
      <c r="K974" s="101"/>
      <c r="L974" s="20" t="s">
        <v>16</v>
      </c>
      <c r="M974" s="102"/>
      <c r="N974" s="81">
        <f>ROUND(K974*M974*10.76,2)</f>
        <v>0</v>
      </c>
      <c r="O974" s="18">
        <v>1.1</v>
      </c>
      <c r="P974" s="18">
        <f>$D$39-$G$29</f>
        <v>19.799999999999997</v>
      </c>
      <c r="Q974" s="107">
        <v>1</v>
      </c>
      <c r="R974" s="46">
        <f aca="true" t="shared" si="82" ref="R974:R979">ROUND(N974*O974*P974*Q974,0)</f>
        <v>0</v>
      </c>
      <c r="S974" s="52"/>
    </row>
    <row r="975" spans="9:19" ht="12.75">
      <c r="I975" s="68" t="s">
        <v>19</v>
      </c>
      <c r="J975" s="21"/>
      <c r="K975" s="41" t="s">
        <v>20</v>
      </c>
      <c r="L975" s="20" t="s">
        <v>16</v>
      </c>
      <c r="M975" s="42" t="s">
        <v>20</v>
      </c>
      <c r="N975" s="18">
        <f>N973-N974</f>
        <v>0</v>
      </c>
      <c r="O975" s="18">
        <v>0.5</v>
      </c>
      <c r="P975" s="18">
        <f>$D$39-$G$29</f>
        <v>19.799999999999997</v>
      </c>
      <c r="Q975" s="107">
        <v>1</v>
      </c>
      <c r="R975" s="46">
        <f t="shared" si="82"/>
        <v>0</v>
      </c>
      <c r="S975" s="52"/>
    </row>
    <row r="976" spans="9:19" ht="12.75">
      <c r="I976" s="34" t="s">
        <v>23</v>
      </c>
      <c r="J976" s="21"/>
      <c r="K976" s="101"/>
      <c r="L976" s="20" t="s">
        <v>16</v>
      </c>
      <c r="M976" s="102"/>
      <c r="N976" s="81">
        <f>ROUND(K976*M976*10.76,2)</f>
        <v>0</v>
      </c>
      <c r="O976" s="18">
        <v>0.5</v>
      </c>
      <c r="P976" s="18">
        <f>$P$6*2/3</f>
        <v>13.199999999999998</v>
      </c>
      <c r="Q976" s="107">
        <v>1</v>
      </c>
      <c r="R976" s="46">
        <f t="shared" si="82"/>
        <v>0</v>
      </c>
      <c r="S976" s="52"/>
    </row>
    <row r="977" spans="9:19" ht="12.75">
      <c r="I977" s="34" t="s">
        <v>27</v>
      </c>
      <c r="J977" s="21"/>
      <c r="K977" s="101"/>
      <c r="L977" s="20" t="s">
        <v>16</v>
      </c>
      <c r="M977" s="102"/>
      <c r="N977" s="81">
        <f>ROUND(K977*M977*10.76,2)</f>
        <v>0</v>
      </c>
      <c r="O977" s="18">
        <v>1.1</v>
      </c>
      <c r="P977" s="18">
        <f>$P$6*2/3</f>
        <v>13.199999999999998</v>
      </c>
      <c r="Q977" s="107">
        <v>1</v>
      </c>
      <c r="R977" s="46">
        <f t="shared" si="82"/>
        <v>0</v>
      </c>
      <c r="S977" s="52"/>
    </row>
    <row r="978" spans="9:19" ht="12.75">
      <c r="I978" s="34" t="s">
        <v>29</v>
      </c>
      <c r="J978" s="21"/>
      <c r="K978" s="101"/>
      <c r="L978" s="20" t="s">
        <v>16</v>
      </c>
      <c r="M978" s="102"/>
      <c r="N978" s="81">
        <f>ROUND(K978*M978*10.76,2)</f>
        <v>0</v>
      </c>
      <c r="O978" s="18">
        <v>0.3</v>
      </c>
      <c r="P978" s="18">
        <f>$P$6*2/3</f>
        <v>13.199999999999998</v>
      </c>
      <c r="Q978" s="107">
        <v>1</v>
      </c>
      <c r="R978" s="46">
        <f t="shared" si="82"/>
        <v>0</v>
      </c>
      <c r="S978" s="52"/>
    </row>
    <row r="979" spans="9:19" ht="12.75">
      <c r="I979" s="34" t="s">
        <v>31</v>
      </c>
      <c r="J979" s="21"/>
      <c r="K979" s="101"/>
      <c r="L979" s="20" t="s">
        <v>16</v>
      </c>
      <c r="M979" s="102"/>
      <c r="N979" s="81">
        <f>ROUND(K979*M979*10.76,2)</f>
        <v>0</v>
      </c>
      <c r="O979" s="18">
        <v>0.3</v>
      </c>
      <c r="P979" s="18">
        <f>$P$6*2/3</f>
        <v>13.199999999999998</v>
      </c>
      <c r="Q979" s="107">
        <v>1</v>
      </c>
      <c r="R979" s="46">
        <f t="shared" si="82"/>
        <v>0</v>
      </c>
      <c r="S979" s="52"/>
    </row>
    <row r="980" spans="9:19" ht="13.5" thickBot="1">
      <c r="I980" s="103">
        <v>0</v>
      </c>
      <c r="J980" s="11" t="s">
        <v>40</v>
      </c>
      <c r="K980" s="24"/>
      <c r="L980" s="25"/>
      <c r="M980" s="26"/>
      <c r="N980" s="27"/>
      <c r="O980" s="28"/>
      <c r="P980" s="29"/>
      <c r="Q980" s="29"/>
      <c r="R980" s="47">
        <f>ROUND(SUM(R974:R979)*(I980/100),0)</f>
        <v>0</v>
      </c>
      <c r="S980" s="52"/>
    </row>
    <row r="981" spans="9:19" ht="13.5" thickBot="1">
      <c r="I981" t="s">
        <v>46</v>
      </c>
      <c r="P981" s="4"/>
      <c r="R981" s="45">
        <f>SUM(R974:R980)</f>
        <v>0</v>
      </c>
      <c r="S981" s="52"/>
    </row>
    <row r="982" ht="13.5" thickBot="1">
      <c r="I982" s="93" t="s">
        <v>0</v>
      </c>
    </row>
    <row r="983" spans="9:19" ht="13.5" thickBot="1">
      <c r="I983" s="64" t="s">
        <v>50</v>
      </c>
      <c r="J983" s="65"/>
      <c r="K983" s="65"/>
      <c r="L983" s="65"/>
      <c r="M983" s="65"/>
      <c r="N983" s="65"/>
      <c r="O983" s="65"/>
      <c r="P983" s="65"/>
      <c r="Q983" s="65"/>
      <c r="R983" s="75" t="s">
        <v>4</v>
      </c>
      <c r="S983" s="50"/>
    </row>
    <row r="984" spans="9:19" ht="13.5" thickBot="1">
      <c r="I984" s="69" t="s">
        <v>5</v>
      </c>
      <c r="J984" s="70"/>
      <c r="K984" s="71" t="s">
        <v>6</v>
      </c>
      <c r="L984" s="70"/>
      <c r="M984" s="70"/>
      <c r="N984" s="72" t="s">
        <v>7</v>
      </c>
      <c r="O984" s="73" t="s">
        <v>8</v>
      </c>
      <c r="P984" s="72" t="s">
        <v>9</v>
      </c>
      <c r="Q984" s="73" t="s">
        <v>10</v>
      </c>
      <c r="R984" s="74" t="s">
        <v>11</v>
      </c>
      <c r="S984" s="50"/>
    </row>
    <row r="985" spans="9:19" ht="12.75">
      <c r="I985" s="104" t="s">
        <v>54</v>
      </c>
      <c r="J985" s="4"/>
      <c r="K985" s="101"/>
      <c r="L985" s="20" t="s">
        <v>16</v>
      </c>
      <c r="M985" s="102"/>
      <c r="N985" s="18">
        <f aca="true" t="shared" si="83" ref="N985:N990">ROUND(K985*M985*10.76,2)</f>
        <v>0</v>
      </c>
      <c r="O985" s="43">
        <v>0.5</v>
      </c>
      <c r="P985" s="106"/>
      <c r="Q985" s="107">
        <v>1</v>
      </c>
      <c r="R985" s="46">
        <f aca="true" t="shared" si="84" ref="R985:R990">ROUND(N985*O985*P985*Q985,0)</f>
        <v>0</v>
      </c>
      <c r="S985" s="52"/>
    </row>
    <row r="986" spans="9:19" ht="12.75">
      <c r="I986" s="105" t="s">
        <v>54</v>
      </c>
      <c r="J986" s="21"/>
      <c r="K986" s="101"/>
      <c r="L986" s="20" t="s">
        <v>16</v>
      </c>
      <c r="M986" s="102"/>
      <c r="N986" s="18">
        <f t="shared" si="83"/>
        <v>0</v>
      </c>
      <c r="O986" s="18">
        <v>0.5</v>
      </c>
      <c r="P986" s="106"/>
      <c r="Q986" s="107">
        <v>1</v>
      </c>
      <c r="R986" s="46">
        <f t="shared" si="84"/>
        <v>0</v>
      </c>
      <c r="S986" s="52"/>
    </row>
    <row r="987" spans="9:19" ht="12.75">
      <c r="I987" s="105" t="s">
        <v>55</v>
      </c>
      <c r="J987" s="21"/>
      <c r="K987" s="101"/>
      <c r="L987" s="20" t="s">
        <v>16</v>
      </c>
      <c r="M987" s="102"/>
      <c r="N987" s="18">
        <f t="shared" si="83"/>
        <v>0</v>
      </c>
      <c r="O987" s="18">
        <v>1.1</v>
      </c>
      <c r="P987" s="106"/>
      <c r="Q987" s="107">
        <v>1</v>
      </c>
      <c r="R987" s="46">
        <f t="shared" si="84"/>
        <v>0</v>
      </c>
      <c r="S987" s="52"/>
    </row>
    <row r="988" spans="9:19" ht="12.75">
      <c r="I988" s="105" t="s">
        <v>55</v>
      </c>
      <c r="J988" s="95"/>
      <c r="K988" s="101"/>
      <c r="L988" s="20" t="s">
        <v>16</v>
      </c>
      <c r="M988" s="102"/>
      <c r="N988" s="18">
        <f t="shared" si="83"/>
        <v>0</v>
      </c>
      <c r="O988" s="18">
        <v>1.1</v>
      </c>
      <c r="P988" s="106"/>
      <c r="Q988" s="107">
        <v>1</v>
      </c>
      <c r="R988" s="46">
        <f t="shared" si="84"/>
        <v>0</v>
      </c>
      <c r="S988" s="52"/>
    </row>
    <row r="989" spans="9:19" ht="12.75">
      <c r="I989" s="34" t="s">
        <v>31</v>
      </c>
      <c r="J989" s="21"/>
      <c r="K989" s="101"/>
      <c r="L989" s="20" t="s">
        <v>16</v>
      </c>
      <c r="M989" s="102"/>
      <c r="N989" s="18">
        <f t="shared" si="83"/>
        <v>0</v>
      </c>
      <c r="O989" s="18">
        <v>0.3</v>
      </c>
      <c r="P989" s="106"/>
      <c r="Q989" s="107">
        <v>1</v>
      </c>
      <c r="R989" s="46">
        <f t="shared" si="84"/>
        <v>0</v>
      </c>
      <c r="S989" s="52"/>
    </row>
    <row r="990" spans="9:19" ht="12.75">
      <c r="I990" s="34" t="s">
        <v>59</v>
      </c>
      <c r="J990" s="21"/>
      <c r="K990" s="101"/>
      <c r="L990" s="20" t="s">
        <v>16</v>
      </c>
      <c r="M990" s="102"/>
      <c r="N990" s="18">
        <f t="shared" si="83"/>
        <v>0</v>
      </c>
      <c r="O990" s="18">
        <v>0.6</v>
      </c>
      <c r="P990" s="106"/>
      <c r="Q990" s="107">
        <v>1</v>
      </c>
      <c r="R990" s="46">
        <f t="shared" si="84"/>
        <v>0</v>
      </c>
      <c r="S990" s="52"/>
    </row>
    <row r="991" spans="9:19" ht="13.5" thickBot="1">
      <c r="I991" s="103">
        <v>0</v>
      </c>
      <c r="J991" s="11" t="s">
        <v>40</v>
      </c>
      <c r="K991" s="24"/>
      <c r="L991" s="25"/>
      <c r="M991" s="26"/>
      <c r="N991" s="27"/>
      <c r="O991" s="28"/>
      <c r="P991" s="29"/>
      <c r="Q991" s="29"/>
      <c r="R991" s="46">
        <f>ROUND(SUM(R985:R990)*(I991/100),0)</f>
        <v>0</v>
      </c>
      <c r="S991" s="52"/>
    </row>
    <row r="992" spans="9:19" ht="13.5" thickBot="1">
      <c r="I992" t="s">
        <v>46</v>
      </c>
      <c r="P992" s="4"/>
      <c r="R992" s="45">
        <f>SUM(R985:R991)</f>
        <v>0</v>
      </c>
      <c r="S992" s="52"/>
    </row>
    <row r="993" ht="13.5" thickBot="1">
      <c r="I993" s="93" t="s">
        <v>0</v>
      </c>
    </row>
    <row r="994" spans="9:19" ht="13.5" thickBot="1">
      <c r="I994" s="64" t="s">
        <v>66</v>
      </c>
      <c r="J994" s="65"/>
      <c r="K994" s="65"/>
      <c r="L994" s="65"/>
      <c r="M994" s="65"/>
      <c r="N994" s="65"/>
      <c r="O994" s="65"/>
      <c r="P994" s="65"/>
      <c r="Q994" s="82" t="s">
        <v>67</v>
      </c>
      <c r="R994" s="83" t="s">
        <v>11</v>
      </c>
      <c r="S994" s="50"/>
    </row>
    <row r="995" spans="9:19" ht="12.75">
      <c r="I995" s="30" t="s">
        <v>68</v>
      </c>
      <c r="J995" s="95"/>
      <c r="K995" s="21" t="s">
        <v>69</v>
      </c>
      <c r="L995" s="21"/>
      <c r="M995" s="21"/>
      <c r="N995" s="95">
        <v>230</v>
      </c>
      <c r="O995" s="20" t="s">
        <v>26</v>
      </c>
      <c r="P995" s="21"/>
      <c r="Q995" s="44">
        <f>ROUND(J995*N995,0)</f>
        <v>0</v>
      </c>
      <c r="R995" s="23" t="s">
        <v>70</v>
      </c>
      <c r="S995" s="51"/>
    </row>
    <row r="996" spans="9:19" ht="12.75">
      <c r="I996" s="30" t="s">
        <v>68</v>
      </c>
      <c r="J996" s="95"/>
      <c r="K996" s="21" t="s">
        <v>71</v>
      </c>
      <c r="L996" s="21"/>
      <c r="M996" s="21"/>
      <c r="N996" s="95"/>
      <c r="O996" s="20" t="s">
        <v>26</v>
      </c>
      <c r="P996" s="21"/>
      <c r="Q996" s="44">
        <f>ROUND(J996*N996,0)</f>
        <v>0</v>
      </c>
      <c r="R996" s="23" t="s">
        <v>70</v>
      </c>
      <c r="S996" s="51"/>
    </row>
    <row r="997" spans="9:19" ht="13.5" thickBot="1">
      <c r="I997" s="31" t="s">
        <v>74</v>
      </c>
      <c r="J997" s="32">
        <f>J995+J996</f>
        <v>0</v>
      </c>
      <c r="K997" s="32" t="s">
        <v>75</v>
      </c>
      <c r="L997" s="32"/>
      <c r="M997" s="32"/>
      <c r="N997" s="108">
        <v>220</v>
      </c>
      <c r="O997" s="25" t="s">
        <v>26</v>
      </c>
      <c r="P997" s="32"/>
      <c r="Q997" s="19" t="s">
        <v>70</v>
      </c>
      <c r="R997" s="47">
        <f>ROUND(J997*N997,0)</f>
        <v>0</v>
      </c>
      <c r="S997" s="52"/>
    </row>
    <row r="998" spans="9:19" ht="13.5" thickBot="1">
      <c r="I998" t="s">
        <v>77</v>
      </c>
      <c r="Q998" s="45">
        <f>SUM(Q995:Q996)</f>
        <v>0</v>
      </c>
      <c r="R998" s="45">
        <f>R997</f>
        <v>0</v>
      </c>
      <c r="S998" s="52"/>
    </row>
    <row r="999" ht="13.5" thickBot="1">
      <c r="I999" s="93" t="s">
        <v>0</v>
      </c>
    </row>
    <row r="1000" spans="9:19" ht="13.5" thickBot="1">
      <c r="I1000" s="64" t="s">
        <v>80</v>
      </c>
      <c r="J1000" s="65"/>
      <c r="K1000" s="65"/>
      <c r="L1000" s="65"/>
      <c r="M1000" s="65"/>
      <c r="N1000" s="65"/>
      <c r="O1000" s="65"/>
      <c r="P1000" s="65"/>
      <c r="Q1000" s="82" t="s">
        <v>67</v>
      </c>
      <c r="R1000" s="83" t="s">
        <v>11</v>
      </c>
      <c r="S1000" s="50"/>
    </row>
    <row r="1001" spans="9:19" ht="12.75">
      <c r="I1001" s="34" t="s">
        <v>83</v>
      </c>
      <c r="J1001" s="21"/>
      <c r="K1001" s="95"/>
      <c r="L1001" s="21" t="s">
        <v>84</v>
      </c>
      <c r="M1001" s="21"/>
      <c r="N1001" s="21"/>
      <c r="O1001" s="20" t="s">
        <v>26</v>
      </c>
      <c r="P1001" s="22"/>
      <c r="Q1001" s="19" t="s">
        <v>70</v>
      </c>
      <c r="R1001" s="46">
        <f>ROUND(K1001*3.41,0)</f>
        <v>0</v>
      </c>
      <c r="S1001" s="52"/>
    </row>
    <row r="1002" spans="9:19" ht="12.75">
      <c r="I1002" s="34" t="s">
        <v>86</v>
      </c>
      <c r="J1002" s="21"/>
      <c r="K1002" s="21"/>
      <c r="L1002" s="21"/>
      <c r="M1002" s="95"/>
      <c r="N1002" s="21" t="s">
        <v>87</v>
      </c>
      <c r="O1002" s="20" t="s">
        <v>26</v>
      </c>
      <c r="P1002" s="22"/>
      <c r="Q1002" s="19" t="s">
        <v>70</v>
      </c>
      <c r="R1002" s="46">
        <f>ROUND(M1002*3600,0)</f>
        <v>0</v>
      </c>
      <c r="S1002" s="52"/>
    </row>
    <row r="1003" spans="9:19" ht="12.75">
      <c r="I1003" s="34" t="s">
        <v>90</v>
      </c>
      <c r="J1003" s="21"/>
      <c r="K1003" s="21"/>
      <c r="L1003" s="21"/>
      <c r="M1003" s="95"/>
      <c r="N1003" s="21" t="s">
        <v>87</v>
      </c>
      <c r="O1003" s="20" t="s">
        <v>26</v>
      </c>
      <c r="P1003" s="22"/>
      <c r="Q1003" s="19" t="s">
        <v>70</v>
      </c>
      <c r="R1003" s="46">
        <f>ROUND(M1003*3600,0)</f>
        <v>0</v>
      </c>
      <c r="S1003" s="52"/>
    </row>
    <row r="1004" spans="9:19" ht="12.75">
      <c r="I1004" s="34" t="s">
        <v>92</v>
      </c>
      <c r="J1004" s="21"/>
      <c r="K1004" s="95"/>
      <c r="L1004" s="21" t="s">
        <v>84</v>
      </c>
      <c r="M1004" s="21"/>
      <c r="N1004" s="21"/>
      <c r="O1004" s="20" t="s">
        <v>26</v>
      </c>
      <c r="P1004" s="22"/>
      <c r="Q1004" s="19" t="s">
        <v>70</v>
      </c>
      <c r="R1004" s="46">
        <f>ROUND(K1004*3.41,0)</f>
        <v>0</v>
      </c>
      <c r="S1004" s="52"/>
    </row>
    <row r="1005" spans="9:19" ht="13.5" thickBot="1">
      <c r="I1005" s="35" t="s">
        <v>94</v>
      </c>
      <c r="J1005" s="32"/>
      <c r="K1005" s="108"/>
      <c r="L1005" s="108"/>
      <c r="M1005" s="108"/>
      <c r="N1005" s="108"/>
      <c r="O1005" s="108"/>
      <c r="P1005" s="108"/>
      <c r="Q1005" s="109"/>
      <c r="R1005" s="110">
        <v>0</v>
      </c>
      <c r="S1005" s="52"/>
    </row>
    <row r="1006" spans="9:19" ht="13.5" thickBot="1">
      <c r="I1006" t="s">
        <v>77</v>
      </c>
      <c r="Q1006" s="45">
        <f>ROUND(Q1005,0)</f>
        <v>0</v>
      </c>
      <c r="R1006" s="45">
        <f>ROUND(SUM(R1001:R1005),0)</f>
        <v>0</v>
      </c>
      <c r="S1006" s="52"/>
    </row>
    <row r="1007" ht="13.5" thickBot="1">
      <c r="I1007" s="93" t="s">
        <v>0</v>
      </c>
    </row>
    <row r="1008" spans="9:17" ht="13.5" thickBot="1">
      <c r="I1008" s="36" t="s">
        <v>98</v>
      </c>
      <c r="J1008" s="15"/>
      <c r="K1008" s="15"/>
      <c r="L1008" s="15"/>
      <c r="M1008" s="15"/>
      <c r="N1008" s="15"/>
      <c r="O1008" s="15"/>
      <c r="P1008" s="15"/>
      <c r="Q1008" s="45">
        <f>Q998+Q1006</f>
        <v>0</v>
      </c>
    </row>
    <row r="1009" spans="9:17" ht="13.5" thickBot="1">
      <c r="I1009" s="36" t="s">
        <v>100</v>
      </c>
      <c r="J1009" s="15"/>
      <c r="K1009" s="15"/>
      <c r="L1009" s="15"/>
      <c r="M1009" s="15"/>
      <c r="N1009" s="15"/>
      <c r="O1009" s="15"/>
      <c r="P1009" s="15"/>
      <c r="Q1009" s="45">
        <f>R981+R992+R998+R1006</f>
        <v>0</v>
      </c>
    </row>
    <row r="1010" ht="13.5" thickBot="1">
      <c r="I1010" s="93" t="s">
        <v>0</v>
      </c>
    </row>
    <row r="1011" spans="9:14" ht="13.5" thickBot="1">
      <c r="I1011" s="64" t="s">
        <v>104</v>
      </c>
      <c r="J1011" s="65"/>
      <c r="K1011" s="65"/>
      <c r="L1011" s="65"/>
      <c r="M1011" s="65"/>
      <c r="N1011" s="66"/>
    </row>
    <row r="1012" spans="9:18" ht="13.5" thickBot="1">
      <c r="I1012" s="36">
        <f>J997</f>
        <v>0</v>
      </c>
      <c r="J1012" s="15" t="s">
        <v>106</v>
      </c>
      <c r="K1012" s="111"/>
      <c r="L1012" s="33" t="s">
        <v>26</v>
      </c>
      <c r="M1012" s="36">
        <f>ROUND(I1012*K1012,0)</f>
        <v>0</v>
      </c>
      <c r="N1012" s="16" t="s">
        <v>36</v>
      </c>
      <c r="O1012" s="93" t="s">
        <v>0</v>
      </c>
      <c r="P1012" s="93" t="s">
        <v>0</v>
      </c>
      <c r="Q1012" s="93" t="s">
        <v>0</v>
      </c>
      <c r="R1012" s="93" t="s">
        <v>0</v>
      </c>
    </row>
    <row r="1013" spans="9:19" ht="13.5" thickBot="1">
      <c r="I1013" s="117" t="s">
        <v>0</v>
      </c>
      <c r="J1013" s="15" t="s">
        <v>1</v>
      </c>
      <c r="K1013" s="99">
        <v>24</v>
      </c>
      <c r="L1013" s="15" t="s">
        <v>2</v>
      </c>
      <c r="M1013" s="100"/>
      <c r="N1013" s="37"/>
      <c r="O1013" s="37"/>
      <c r="P1013" s="37"/>
      <c r="Q1013" s="37"/>
      <c r="R1013" s="38"/>
      <c r="S1013" s="49"/>
    </row>
    <row r="1014" ht="13.5" thickBot="1">
      <c r="I1014" s="93" t="s">
        <v>0</v>
      </c>
    </row>
    <row r="1015" spans="9:19" ht="13.5" thickBot="1">
      <c r="I1015" s="64" t="s">
        <v>3</v>
      </c>
      <c r="J1015" s="65"/>
      <c r="K1015" s="65"/>
      <c r="L1015" s="65"/>
      <c r="M1015" s="65"/>
      <c r="N1015" s="65"/>
      <c r="O1015" s="65"/>
      <c r="P1015" s="65"/>
      <c r="Q1015" s="65"/>
      <c r="R1015" s="75" t="s">
        <v>4</v>
      </c>
      <c r="S1015" s="50"/>
    </row>
    <row r="1016" spans="9:19" ht="13.5" thickBot="1">
      <c r="I1016" s="69" t="s">
        <v>5</v>
      </c>
      <c r="J1016" s="70"/>
      <c r="K1016" s="71" t="s">
        <v>6</v>
      </c>
      <c r="L1016" s="70"/>
      <c r="M1016" s="70"/>
      <c r="N1016" s="72" t="s">
        <v>7</v>
      </c>
      <c r="O1016" s="73" t="s">
        <v>8</v>
      </c>
      <c r="P1016" s="72" t="s">
        <v>9</v>
      </c>
      <c r="Q1016" s="73" t="s">
        <v>10</v>
      </c>
      <c r="R1016" s="74" t="s">
        <v>11</v>
      </c>
      <c r="S1016" s="50"/>
    </row>
    <row r="1017" spans="9:19" ht="12.75">
      <c r="I1017" s="8" t="s">
        <v>15</v>
      </c>
      <c r="J1017" s="4"/>
      <c r="K1017" s="101"/>
      <c r="L1017" s="20" t="s">
        <v>16</v>
      </c>
      <c r="M1017" s="102"/>
      <c r="N1017" s="81">
        <f>ROUND(K1017*M1017*10.76,2)</f>
        <v>0</v>
      </c>
      <c r="O1017" s="19" t="s">
        <v>17</v>
      </c>
      <c r="P1017" s="19" t="s">
        <v>17</v>
      </c>
      <c r="Q1017" s="19" t="s">
        <v>17</v>
      </c>
      <c r="R1017" s="23" t="s">
        <v>17</v>
      </c>
      <c r="S1017" s="51"/>
    </row>
    <row r="1018" spans="9:19" ht="12.75">
      <c r="I1018" s="34" t="s">
        <v>18</v>
      </c>
      <c r="J1018" s="21"/>
      <c r="K1018" s="101"/>
      <c r="L1018" s="20" t="s">
        <v>16</v>
      </c>
      <c r="M1018" s="102"/>
      <c r="N1018" s="81">
        <f>ROUND(K1018*M1018*10.76,2)</f>
        <v>0</v>
      </c>
      <c r="O1018" s="18">
        <v>1.1</v>
      </c>
      <c r="P1018" s="18">
        <f>$D$39-$G$29</f>
        <v>19.799999999999997</v>
      </c>
      <c r="Q1018" s="107">
        <v>1</v>
      </c>
      <c r="R1018" s="46">
        <f aca="true" t="shared" si="85" ref="R1018:R1023">ROUND(N1018*O1018*P1018*Q1018,0)</f>
        <v>0</v>
      </c>
      <c r="S1018" s="52"/>
    </row>
    <row r="1019" spans="9:19" ht="12.75">
      <c r="I1019" s="68" t="s">
        <v>19</v>
      </c>
      <c r="J1019" s="21"/>
      <c r="K1019" s="41" t="s">
        <v>20</v>
      </c>
      <c r="L1019" s="20" t="s">
        <v>16</v>
      </c>
      <c r="M1019" s="42" t="s">
        <v>20</v>
      </c>
      <c r="N1019" s="18">
        <f>N1017-N1018</f>
        <v>0</v>
      </c>
      <c r="O1019" s="18">
        <v>0.5</v>
      </c>
      <c r="P1019" s="18">
        <f>$D$39-$G$29</f>
        <v>19.799999999999997</v>
      </c>
      <c r="Q1019" s="107">
        <v>1</v>
      </c>
      <c r="R1019" s="46">
        <f t="shared" si="85"/>
        <v>0</v>
      </c>
      <c r="S1019" s="52"/>
    </row>
    <row r="1020" spans="9:19" ht="12.75">
      <c r="I1020" s="34" t="s">
        <v>23</v>
      </c>
      <c r="J1020" s="21"/>
      <c r="K1020" s="101"/>
      <c r="L1020" s="20" t="s">
        <v>16</v>
      </c>
      <c r="M1020" s="102"/>
      <c r="N1020" s="81">
        <f>ROUND(K1020*M1020*10.76,2)</f>
        <v>0</v>
      </c>
      <c r="O1020" s="18">
        <v>0.5</v>
      </c>
      <c r="P1020" s="18">
        <f>$P$6*2/3</f>
        <v>13.199999999999998</v>
      </c>
      <c r="Q1020" s="107">
        <v>1</v>
      </c>
      <c r="R1020" s="46">
        <f t="shared" si="85"/>
        <v>0</v>
      </c>
      <c r="S1020" s="52"/>
    </row>
    <row r="1021" spans="9:19" ht="12.75">
      <c r="I1021" s="34" t="s">
        <v>27</v>
      </c>
      <c r="J1021" s="21"/>
      <c r="K1021" s="101"/>
      <c r="L1021" s="20" t="s">
        <v>16</v>
      </c>
      <c r="M1021" s="102"/>
      <c r="N1021" s="81">
        <f>ROUND(K1021*M1021*10.76,2)</f>
        <v>0</v>
      </c>
      <c r="O1021" s="18">
        <v>1.1</v>
      </c>
      <c r="P1021" s="18">
        <f>$P$6*2/3</f>
        <v>13.199999999999998</v>
      </c>
      <c r="Q1021" s="107">
        <v>1</v>
      </c>
      <c r="R1021" s="46">
        <f t="shared" si="85"/>
        <v>0</v>
      </c>
      <c r="S1021" s="52"/>
    </row>
    <row r="1022" spans="9:19" ht="12.75">
      <c r="I1022" s="34" t="s">
        <v>29</v>
      </c>
      <c r="J1022" s="21"/>
      <c r="K1022" s="101"/>
      <c r="L1022" s="20" t="s">
        <v>16</v>
      </c>
      <c r="M1022" s="102"/>
      <c r="N1022" s="81">
        <f>ROUND(K1022*M1022*10.76,2)</f>
        <v>0</v>
      </c>
      <c r="O1022" s="18">
        <v>0.3</v>
      </c>
      <c r="P1022" s="18">
        <f>$P$6*2/3</f>
        <v>13.199999999999998</v>
      </c>
      <c r="Q1022" s="107">
        <v>1</v>
      </c>
      <c r="R1022" s="46">
        <f t="shared" si="85"/>
        <v>0</v>
      </c>
      <c r="S1022" s="52"/>
    </row>
    <row r="1023" spans="9:19" ht="12.75">
      <c r="I1023" s="34" t="s">
        <v>31</v>
      </c>
      <c r="J1023" s="21"/>
      <c r="K1023" s="101"/>
      <c r="L1023" s="20" t="s">
        <v>16</v>
      </c>
      <c r="M1023" s="102"/>
      <c r="N1023" s="81">
        <f>ROUND(K1023*M1023*10.76,2)</f>
        <v>0</v>
      </c>
      <c r="O1023" s="18">
        <v>0.3</v>
      </c>
      <c r="P1023" s="18">
        <f>$P$6*2/3</f>
        <v>13.199999999999998</v>
      </c>
      <c r="Q1023" s="107">
        <v>1</v>
      </c>
      <c r="R1023" s="46">
        <f t="shared" si="85"/>
        <v>0</v>
      </c>
      <c r="S1023" s="52"/>
    </row>
    <row r="1024" spans="9:19" ht="13.5" thickBot="1">
      <c r="I1024" s="103">
        <v>0</v>
      </c>
      <c r="J1024" s="11" t="s">
        <v>40</v>
      </c>
      <c r="K1024" s="24"/>
      <c r="L1024" s="25"/>
      <c r="M1024" s="26"/>
      <c r="N1024" s="27"/>
      <c r="O1024" s="28"/>
      <c r="P1024" s="29"/>
      <c r="Q1024" s="29"/>
      <c r="R1024" s="47">
        <f>ROUND(SUM(R1018:R1023)*(I1024/100),0)</f>
        <v>0</v>
      </c>
      <c r="S1024" s="52"/>
    </row>
    <row r="1025" spans="9:19" ht="13.5" thickBot="1">
      <c r="I1025" t="s">
        <v>46</v>
      </c>
      <c r="P1025" s="4"/>
      <c r="R1025" s="45">
        <f>SUM(R1018:R1024)</f>
        <v>0</v>
      </c>
      <c r="S1025" s="52"/>
    </row>
    <row r="1026" ht="13.5" thickBot="1">
      <c r="I1026" s="93" t="s">
        <v>0</v>
      </c>
    </row>
    <row r="1027" spans="9:19" ht="13.5" thickBot="1">
      <c r="I1027" s="64" t="s">
        <v>50</v>
      </c>
      <c r="J1027" s="65"/>
      <c r="K1027" s="65"/>
      <c r="L1027" s="65"/>
      <c r="M1027" s="65"/>
      <c r="N1027" s="65"/>
      <c r="O1027" s="65"/>
      <c r="P1027" s="65"/>
      <c r="Q1027" s="65"/>
      <c r="R1027" s="75" t="s">
        <v>4</v>
      </c>
      <c r="S1027" s="50"/>
    </row>
    <row r="1028" spans="9:19" ht="13.5" thickBot="1">
      <c r="I1028" s="69" t="s">
        <v>5</v>
      </c>
      <c r="J1028" s="70"/>
      <c r="K1028" s="71" t="s">
        <v>6</v>
      </c>
      <c r="L1028" s="70"/>
      <c r="M1028" s="70"/>
      <c r="N1028" s="72" t="s">
        <v>7</v>
      </c>
      <c r="O1028" s="73" t="s">
        <v>8</v>
      </c>
      <c r="P1028" s="72" t="s">
        <v>9</v>
      </c>
      <c r="Q1028" s="73" t="s">
        <v>10</v>
      </c>
      <c r="R1028" s="74" t="s">
        <v>11</v>
      </c>
      <c r="S1028" s="50"/>
    </row>
    <row r="1029" spans="9:19" ht="12.75">
      <c r="I1029" s="104" t="s">
        <v>54</v>
      </c>
      <c r="J1029" s="4"/>
      <c r="K1029" s="101"/>
      <c r="L1029" s="20" t="s">
        <v>16</v>
      </c>
      <c r="M1029" s="102"/>
      <c r="N1029" s="18">
        <f aca="true" t="shared" si="86" ref="N1029:N1034">ROUND(K1029*M1029*10.76,2)</f>
        <v>0</v>
      </c>
      <c r="O1029" s="43">
        <v>0.5</v>
      </c>
      <c r="P1029" s="106"/>
      <c r="Q1029" s="107">
        <v>1</v>
      </c>
      <c r="R1029" s="46">
        <f aca="true" t="shared" si="87" ref="R1029:R1034">ROUND(N1029*O1029*P1029*Q1029,0)</f>
        <v>0</v>
      </c>
      <c r="S1029" s="52"/>
    </row>
    <row r="1030" spans="9:19" ht="12.75">
      <c r="I1030" s="105" t="s">
        <v>54</v>
      </c>
      <c r="J1030" s="21"/>
      <c r="K1030" s="101"/>
      <c r="L1030" s="20" t="s">
        <v>16</v>
      </c>
      <c r="M1030" s="102"/>
      <c r="N1030" s="18">
        <f t="shared" si="86"/>
        <v>0</v>
      </c>
      <c r="O1030" s="18">
        <v>0.5</v>
      </c>
      <c r="P1030" s="106"/>
      <c r="Q1030" s="107">
        <v>1</v>
      </c>
      <c r="R1030" s="46">
        <f t="shared" si="87"/>
        <v>0</v>
      </c>
      <c r="S1030" s="52"/>
    </row>
    <row r="1031" spans="9:19" ht="12.75">
      <c r="I1031" s="105" t="s">
        <v>55</v>
      </c>
      <c r="J1031" s="21"/>
      <c r="K1031" s="101"/>
      <c r="L1031" s="20" t="s">
        <v>16</v>
      </c>
      <c r="M1031" s="102"/>
      <c r="N1031" s="18">
        <f t="shared" si="86"/>
        <v>0</v>
      </c>
      <c r="O1031" s="18">
        <v>1.1</v>
      </c>
      <c r="P1031" s="106"/>
      <c r="Q1031" s="107">
        <v>1</v>
      </c>
      <c r="R1031" s="46">
        <f t="shared" si="87"/>
        <v>0</v>
      </c>
      <c r="S1031" s="52"/>
    </row>
    <row r="1032" spans="9:19" ht="12.75">
      <c r="I1032" s="105" t="s">
        <v>55</v>
      </c>
      <c r="J1032" s="95"/>
      <c r="K1032" s="101"/>
      <c r="L1032" s="20" t="s">
        <v>16</v>
      </c>
      <c r="M1032" s="102"/>
      <c r="N1032" s="18">
        <f t="shared" si="86"/>
        <v>0</v>
      </c>
      <c r="O1032" s="18">
        <v>1.1</v>
      </c>
      <c r="P1032" s="106"/>
      <c r="Q1032" s="107">
        <v>1</v>
      </c>
      <c r="R1032" s="46">
        <f t="shared" si="87"/>
        <v>0</v>
      </c>
      <c r="S1032" s="52"/>
    </row>
    <row r="1033" spans="9:19" ht="12.75">
      <c r="I1033" s="34" t="s">
        <v>31</v>
      </c>
      <c r="J1033" s="21"/>
      <c r="K1033" s="101"/>
      <c r="L1033" s="20" t="s">
        <v>16</v>
      </c>
      <c r="M1033" s="102"/>
      <c r="N1033" s="18">
        <f t="shared" si="86"/>
        <v>0</v>
      </c>
      <c r="O1033" s="18">
        <v>0.3</v>
      </c>
      <c r="P1033" s="106"/>
      <c r="Q1033" s="107">
        <v>1</v>
      </c>
      <c r="R1033" s="46">
        <f t="shared" si="87"/>
        <v>0</v>
      </c>
      <c r="S1033" s="52"/>
    </row>
    <row r="1034" spans="9:19" ht="12.75">
      <c r="I1034" s="34" t="s">
        <v>59</v>
      </c>
      <c r="J1034" s="21"/>
      <c r="K1034" s="101"/>
      <c r="L1034" s="20" t="s">
        <v>16</v>
      </c>
      <c r="M1034" s="102"/>
      <c r="N1034" s="18">
        <f t="shared" si="86"/>
        <v>0</v>
      </c>
      <c r="O1034" s="18">
        <v>0.6</v>
      </c>
      <c r="P1034" s="106"/>
      <c r="Q1034" s="107">
        <v>1</v>
      </c>
      <c r="R1034" s="46">
        <f t="shared" si="87"/>
        <v>0</v>
      </c>
      <c r="S1034" s="52"/>
    </row>
    <row r="1035" spans="9:19" ht="13.5" thickBot="1">
      <c r="I1035" s="103">
        <v>0</v>
      </c>
      <c r="J1035" s="11" t="s">
        <v>40</v>
      </c>
      <c r="K1035" s="24"/>
      <c r="L1035" s="25"/>
      <c r="M1035" s="26"/>
      <c r="N1035" s="27"/>
      <c r="O1035" s="28"/>
      <c r="P1035" s="29"/>
      <c r="Q1035" s="29"/>
      <c r="R1035" s="46">
        <f>ROUND(SUM(R1029:R1034)*(I1035/100),0)</f>
        <v>0</v>
      </c>
      <c r="S1035" s="52"/>
    </row>
    <row r="1036" spans="9:19" ht="13.5" thickBot="1">
      <c r="I1036" t="s">
        <v>46</v>
      </c>
      <c r="P1036" s="4"/>
      <c r="R1036" s="45">
        <f>SUM(R1029:R1035)</f>
        <v>0</v>
      </c>
      <c r="S1036" s="52"/>
    </row>
    <row r="1037" ht="13.5" thickBot="1">
      <c r="I1037" s="93" t="s">
        <v>0</v>
      </c>
    </row>
    <row r="1038" spans="9:19" ht="13.5" thickBot="1">
      <c r="I1038" s="64" t="s">
        <v>66</v>
      </c>
      <c r="J1038" s="65"/>
      <c r="K1038" s="65"/>
      <c r="L1038" s="65"/>
      <c r="M1038" s="65"/>
      <c r="N1038" s="65"/>
      <c r="O1038" s="65"/>
      <c r="P1038" s="65"/>
      <c r="Q1038" s="82" t="s">
        <v>67</v>
      </c>
      <c r="R1038" s="83" t="s">
        <v>11</v>
      </c>
      <c r="S1038" s="50"/>
    </row>
    <row r="1039" spans="9:19" ht="12.75">
      <c r="I1039" s="30" t="s">
        <v>68</v>
      </c>
      <c r="J1039" s="95"/>
      <c r="K1039" s="21" t="s">
        <v>69</v>
      </c>
      <c r="L1039" s="21"/>
      <c r="M1039" s="21"/>
      <c r="N1039" s="95">
        <v>230</v>
      </c>
      <c r="O1039" s="20" t="s">
        <v>26</v>
      </c>
      <c r="P1039" s="21"/>
      <c r="Q1039" s="44">
        <f>ROUND(J1039*N1039,0)</f>
        <v>0</v>
      </c>
      <c r="R1039" s="23" t="s">
        <v>70</v>
      </c>
      <c r="S1039" s="51"/>
    </row>
    <row r="1040" spans="9:19" ht="12.75">
      <c r="I1040" s="30" t="s">
        <v>68</v>
      </c>
      <c r="J1040" s="95"/>
      <c r="K1040" s="21" t="s">
        <v>71</v>
      </c>
      <c r="L1040" s="21"/>
      <c r="M1040" s="21"/>
      <c r="N1040" s="95"/>
      <c r="O1040" s="20" t="s">
        <v>26</v>
      </c>
      <c r="P1040" s="21"/>
      <c r="Q1040" s="44">
        <f>ROUND(J1040*N1040,0)</f>
        <v>0</v>
      </c>
      <c r="R1040" s="23" t="s">
        <v>70</v>
      </c>
      <c r="S1040" s="51"/>
    </row>
    <row r="1041" spans="9:19" ht="13.5" thickBot="1">
      <c r="I1041" s="31" t="s">
        <v>74</v>
      </c>
      <c r="J1041" s="32">
        <f>J1039+J1040</f>
        <v>0</v>
      </c>
      <c r="K1041" s="32" t="s">
        <v>75</v>
      </c>
      <c r="L1041" s="32"/>
      <c r="M1041" s="32"/>
      <c r="N1041" s="108">
        <v>220</v>
      </c>
      <c r="O1041" s="25" t="s">
        <v>26</v>
      </c>
      <c r="P1041" s="32"/>
      <c r="Q1041" s="19" t="s">
        <v>70</v>
      </c>
      <c r="R1041" s="47">
        <f>ROUND(J1041*N1041,0)</f>
        <v>0</v>
      </c>
      <c r="S1041" s="52"/>
    </row>
    <row r="1042" spans="9:19" ht="13.5" thickBot="1">
      <c r="I1042" t="s">
        <v>77</v>
      </c>
      <c r="Q1042" s="45">
        <f>SUM(Q1039:Q1040)</f>
        <v>0</v>
      </c>
      <c r="R1042" s="45">
        <f>R1041</f>
        <v>0</v>
      </c>
      <c r="S1042" s="52"/>
    </row>
    <row r="1043" ht="13.5" thickBot="1">
      <c r="I1043" s="93" t="s">
        <v>0</v>
      </c>
    </row>
    <row r="1044" spans="9:19" ht="13.5" thickBot="1">
      <c r="I1044" s="64" t="s">
        <v>80</v>
      </c>
      <c r="J1044" s="65"/>
      <c r="K1044" s="65"/>
      <c r="L1044" s="65"/>
      <c r="M1044" s="65"/>
      <c r="N1044" s="65"/>
      <c r="O1044" s="65"/>
      <c r="P1044" s="65"/>
      <c r="Q1044" s="82" t="s">
        <v>67</v>
      </c>
      <c r="R1044" s="83" t="s">
        <v>11</v>
      </c>
      <c r="S1044" s="50"/>
    </row>
    <row r="1045" spans="9:19" ht="12.75">
      <c r="I1045" s="34" t="s">
        <v>83</v>
      </c>
      <c r="J1045" s="21"/>
      <c r="K1045" s="95"/>
      <c r="L1045" s="21" t="s">
        <v>84</v>
      </c>
      <c r="M1045" s="21"/>
      <c r="N1045" s="21"/>
      <c r="O1045" s="20" t="s">
        <v>26</v>
      </c>
      <c r="P1045" s="22"/>
      <c r="Q1045" s="19" t="s">
        <v>70</v>
      </c>
      <c r="R1045" s="46">
        <f>ROUND(K1045*3.41,0)</f>
        <v>0</v>
      </c>
      <c r="S1045" s="52"/>
    </row>
    <row r="1046" spans="9:19" ht="12.75">
      <c r="I1046" s="34" t="s">
        <v>86</v>
      </c>
      <c r="J1046" s="21"/>
      <c r="K1046" s="21"/>
      <c r="L1046" s="21"/>
      <c r="M1046" s="95"/>
      <c r="N1046" s="21" t="s">
        <v>87</v>
      </c>
      <c r="O1046" s="20" t="s">
        <v>26</v>
      </c>
      <c r="P1046" s="22"/>
      <c r="Q1046" s="19" t="s">
        <v>70</v>
      </c>
      <c r="R1046" s="46">
        <f>ROUND(M1046*3600,0)</f>
        <v>0</v>
      </c>
      <c r="S1046" s="52"/>
    </row>
    <row r="1047" spans="9:19" ht="12.75">
      <c r="I1047" s="34" t="s">
        <v>90</v>
      </c>
      <c r="J1047" s="21"/>
      <c r="K1047" s="21"/>
      <c r="L1047" s="21"/>
      <c r="M1047" s="95"/>
      <c r="N1047" s="21" t="s">
        <v>87</v>
      </c>
      <c r="O1047" s="20" t="s">
        <v>26</v>
      </c>
      <c r="P1047" s="22"/>
      <c r="Q1047" s="19" t="s">
        <v>70</v>
      </c>
      <c r="R1047" s="46">
        <f>ROUND(M1047*3600,0)</f>
        <v>0</v>
      </c>
      <c r="S1047" s="52"/>
    </row>
    <row r="1048" spans="9:19" ht="12.75">
      <c r="I1048" s="34" t="s">
        <v>92</v>
      </c>
      <c r="J1048" s="21"/>
      <c r="K1048" s="95"/>
      <c r="L1048" s="21" t="s">
        <v>84</v>
      </c>
      <c r="M1048" s="21"/>
      <c r="N1048" s="21"/>
      <c r="O1048" s="20" t="s">
        <v>26</v>
      </c>
      <c r="P1048" s="22"/>
      <c r="Q1048" s="19" t="s">
        <v>70</v>
      </c>
      <c r="R1048" s="46">
        <f>ROUND(K1048*3.41,0)</f>
        <v>0</v>
      </c>
      <c r="S1048" s="52"/>
    </row>
    <row r="1049" spans="9:19" ht="13.5" thickBot="1">
      <c r="I1049" s="35" t="s">
        <v>94</v>
      </c>
      <c r="J1049" s="32"/>
      <c r="K1049" s="108"/>
      <c r="L1049" s="108"/>
      <c r="M1049" s="108"/>
      <c r="N1049" s="108"/>
      <c r="O1049" s="108"/>
      <c r="P1049" s="108"/>
      <c r="Q1049" s="109"/>
      <c r="R1049" s="110">
        <v>0</v>
      </c>
      <c r="S1049" s="52"/>
    </row>
    <row r="1050" spans="9:19" ht="13.5" thickBot="1">
      <c r="I1050" t="s">
        <v>77</v>
      </c>
      <c r="Q1050" s="45">
        <f>ROUND(Q1049,0)</f>
        <v>0</v>
      </c>
      <c r="R1050" s="45">
        <f>ROUND(SUM(R1045:R1049),0)</f>
        <v>0</v>
      </c>
      <c r="S1050" s="52"/>
    </row>
    <row r="1051" ht="13.5" thickBot="1">
      <c r="I1051" s="93" t="s">
        <v>0</v>
      </c>
    </row>
    <row r="1052" spans="9:17" ht="13.5" thickBot="1">
      <c r="I1052" s="36" t="s">
        <v>98</v>
      </c>
      <c r="J1052" s="15"/>
      <c r="K1052" s="15"/>
      <c r="L1052" s="15"/>
      <c r="M1052" s="15"/>
      <c r="N1052" s="15"/>
      <c r="O1052" s="15"/>
      <c r="P1052" s="15"/>
      <c r="Q1052" s="45">
        <f>Q1042+Q1050</f>
        <v>0</v>
      </c>
    </row>
    <row r="1053" spans="9:17" ht="13.5" thickBot="1">
      <c r="I1053" s="36" t="s">
        <v>100</v>
      </c>
      <c r="J1053" s="15"/>
      <c r="K1053" s="15"/>
      <c r="L1053" s="15"/>
      <c r="M1053" s="15"/>
      <c r="N1053" s="15"/>
      <c r="O1053" s="15"/>
      <c r="P1053" s="15"/>
      <c r="Q1053" s="45">
        <f>R1025+R1036+R1042+R1050</f>
        <v>0</v>
      </c>
    </row>
    <row r="1054" ht="13.5" thickBot="1">
      <c r="I1054" s="93" t="s">
        <v>0</v>
      </c>
    </row>
    <row r="1055" spans="9:14" ht="13.5" thickBot="1">
      <c r="I1055" s="64" t="s">
        <v>104</v>
      </c>
      <c r="J1055" s="65"/>
      <c r="K1055" s="65"/>
      <c r="L1055" s="65"/>
      <c r="M1055" s="65"/>
      <c r="N1055" s="66"/>
    </row>
    <row r="1056" spans="9:18" ht="13.5" thickBot="1">
      <c r="I1056" s="36">
        <f>J1041</f>
        <v>0</v>
      </c>
      <c r="J1056" s="15" t="s">
        <v>106</v>
      </c>
      <c r="K1056" s="111"/>
      <c r="L1056" s="33" t="s">
        <v>26</v>
      </c>
      <c r="M1056" s="36">
        <f>ROUND(I1056*K1056,0)</f>
        <v>0</v>
      </c>
      <c r="N1056" s="16" t="s">
        <v>36</v>
      </c>
      <c r="O1056" s="93" t="s">
        <v>0</v>
      </c>
      <c r="P1056" s="93" t="s">
        <v>0</v>
      </c>
      <c r="Q1056" s="93" t="s">
        <v>0</v>
      </c>
      <c r="R1056" s="93" t="s">
        <v>0</v>
      </c>
    </row>
    <row r="1057" spans="9:19" ht="13.5" thickBot="1">
      <c r="I1057" s="117" t="s">
        <v>0</v>
      </c>
      <c r="J1057" s="15" t="s">
        <v>1</v>
      </c>
      <c r="K1057" s="99">
        <v>25</v>
      </c>
      <c r="L1057" s="15" t="s">
        <v>2</v>
      </c>
      <c r="M1057" s="100"/>
      <c r="N1057" s="37"/>
      <c r="O1057" s="37"/>
      <c r="P1057" s="37"/>
      <c r="Q1057" s="37"/>
      <c r="R1057" s="38"/>
      <c r="S1057" s="49"/>
    </row>
    <row r="1058" ht="13.5" thickBot="1">
      <c r="I1058" s="93" t="s">
        <v>0</v>
      </c>
    </row>
    <row r="1059" spans="9:19" ht="13.5" thickBot="1">
      <c r="I1059" s="64" t="s">
        <v>3</v>
      </c>
      <c r="J1059" s="65"/>
      <c r="K1059" s="65"/>
      <c r="L1059" s="65"/>
      <c r="M1059" s="65"/>
      <c r="N1059" s="65"/>
      <c r="O1059" s="65"/>
      <c r="P1059" s="65"/>
      <c r="Q1059" s="65"/>
      <c r="R1059" s="75" t="s">
        <v>4</v>
      </c>
      <c r="S1059" s="50"/>
    </row>
    <row r="1060" spans="9:19" ht="13.5" thickBot="1">
      <c r="I1060" s="69" t="s">
        <v>5</v>
      </c>
      <c r="J1060" s="70"/>
      <c r="K1060" s="71" t="s">
        <v>6</v>
      </c>
      <c r="L1060" s="70"/>
      <c r="M1060" s="70"/>
      <c r="N1060" s="72" t="s">
        <v>7</v>
      </c>
      <c r="O1060" s="73" t="s">
        <v>8</v>
      </c>
      <c r="P1060" s="72" t="s">
        <v>9</v>
      </c>
      <c r="Q1060" s="73" t="s">
        <v>10</v>
      </c>
      <c r="R1060" s="74" t="s">
        <v>11</v>
      </c>
      <c r="S1060" s="50"/>
    </row>
    <row r="1061" spans="9:19" ht="12.75">
      <c r="I1061" s="8" t="s">
        <v>15</v>
      </c>
      <c r="J1061" s="4"/>
      <c r="K1061" s="101"/>
      <c r="L1061" s="20" t="s">
        <v>16</v>
      </c>
      <c r="M1061" s="102"/>
      <c r="N1061" s="81">
        <f>ROUND(K1061*M1061*10.76,2)</f>
        <v>0</v>
      </c>
      <c r="O1061" s="19" t="s">
        <v>17</v>
      </c>
      <c r="P1061" s="19" t="s">
        <v>17</v>
      </c>
      <c r="Q1061" s="19" t="s">
        <v>17</v>
      </c>
      <c r="R1061" s="23" t="s">
        <v>17</v>
      </c>
      <c r="S1061" s="51"/>
    </row>
    <row r="1062" spans="9:19" ht="12.75">
      <c r="I1062" s="34" t="s">
        <v>18</v>
      </c>
      <c r="J1062" s="21"/>
      <c r="K1062" s="101"/>
      <c r="L1062" s="20" t="s">
        <v>16</v>
      </c>
      <c r="M1062" s="102"/>
      <c r="N1062" s="81">
        <f>ROUND(K1062*M1062*10.76,2)</f>
        <v>0</v>
      </c>
      <c r="O1062" s="18">
        <v>1.1</v>
      </c>
      <c r="P1062" s="18">
        <f>$D$39-$G$29</f>
        <v>19.799999999999997</v>
      </c>
      <c r="Q1062" s="107">
        <v>1</v>
      </c>
      <c r="R1062" s="46">
        <f aca="true" t="shared" si="88" ref="R1062:R1067">ROUND(N1062*O1062*P1062*Q1062,0)</f>
        <v>0</v>
      </c>
      <c r="S1062" s="52"/>
    </row>
    <row r="1063" spans="9:19" ht="12.75">
      <c r="I1063" s="68" t="s">
        <v>19</v>
      </c>
      <c r="J1063" s="21"/>
      <c r="K1063" s="41" t="s">
        <v>20</v>
      </c>
      <c r="L1063" s="20" t="s">
        <v>16</v>
      </c>
      <c r="M1063" s="42" t="s">
        <v>20</v>
      </c>
      <c r="N1063" s="18">
        <f>N1061-N1062</f>
        <v>0</v>
      </c>
      <c r="O1063" s="18">
        <v>0.5</v>
      </c>
      <c r="P1063" s="18">
        <f>$D$39-$G$29</f>
        <v>19.799999999999997</v>
      </c>
      <c r="Q1063" s="107">
        <v>1</v>
      </c>
      <c r="R1063" s="46">
        <f t="shared" si="88"/>
        <v>0</v>
      </c>
      <c r="S1063" s="52"/>
    </row>
    <row r="1064" spans="9:19" ht="12.75">
      <c r="I1064" s="34" t="s">
        <v>23</v>
      </c>
      <c r="J1064" s="21"/>
      <c r="K1064" s="101"/>
      <c r="L1064" s="20" t="s">
        <v>16</v>
      </c>
      <c r="M1064" s="102"/>
      <c r="N1064" s="81">
        <f>ROUND(K1064*M1064*10.76,2)</f>
        <v>0</v>
      </c>
      <c r="O1064" s="18">
        <v>0.5</v>
      </c>
      <c r="P1064" s="18">
        <f>$P$6*2/3</f>
        <v>13.199999999999998</v>
      </c>
      <c r="Q1064" s="107">
        <v>1</v>
      </c>
      <c r="R1064" s="46">
        <f t="shared" si="88"/>
        <v>0</v>
      </c>
      <c r="S1064" s="52"/>
    </row>
    <row r="1065" spans="9:19" ht="12.75">
      <c r="I1065" s="34" t="s">
        <v>27</v>
      </c>
      <c r="J1065" s="21"/>
      <c r="K1065" s="101"/>
      <c r="L1065" s="20" t="s">
        <v>16</v>
      </c>
      <c r="M1065" s="102"/>
      <c r="N1065" s="81">
        <f>ROUND(K1065*M1065*10.76,2)</f>
        <v>0</v>
      </c>
      <c r="O1065" s="18">
        <v>1.1</v>
      </c>
      <c r="P1065" s="18">
        <f>$P$6*2/3</f>
        <v>13.199999999999998</v>
      </c>
      <c r="Q1065" s="107">
        <v>1</v>
      </c>
      <c r="R1065" s="46">
        <f t="shared" si="88"/>
        <v>0</v>
      </c>
      <c r="S1065" s="52"/>
    </row>
    <row r="1066" spans="9:19" ht="12.75">
      <c r="I1066" s="34" t="s">
        <v>29</v>
      </c>
      <c r="J1066" s="21"/>
      <c r="K1066" s="101"/>
      <c r="L1066" s="20" t="s">
        <v>16</v>
      </c>
      <c r="M1066" s="102"/>
      <c r="N1066" s="81">
        <f>ROUND(K1066*M1066*10.76,2)</f>
        <v>0</v>
      </c>
      <c r="O1066" s="18">
        <v>0.3</v>
      </c>
      <c r="P1066" s="18">
        <f>$P$6*2/3</f>
        <v>13.199999999999998</v>
      </c>
      <c r="Q1066" s="107">
        <v>1</v>
      </c>
      <c r="R1066" s="46">
        <f t="shared" si="88"/>
        <v>0</v>
      </c>
      <c r="S1066" s="52"/>
    </row>
    <row r="1067" spans="9:19" ht="12.75">
      <c r="I1067" s="34" t="s">
        <v>31</v>
      </c>
      <c r="J1067" s="21"/>
      <c r="K1067" s="101"/>
      <c r="L1067" s="20" t="s">
        <v>16</v>
      </c>
      <c r="M1067" s="102"/>
      <c r="N1067" s="81">
        <f>ROUND(K1067*M1067*10.76,2)</f>
        <v>0</v>
      </c>
      <c r="O1067" s="18">
        <v>0.3</v>
      </c>
      <c r="P1067" s="18">
        <f>$P$6*2/3</f>
        <v>13.199999999999998</v>
      </c>
      <c r="Q1067" s="107">
        <v>1</v>
      </c>
      <c r="R1067" s="46">
        <f t="shared" si="88"/>
        <v>0</v>
      </c>
      <c r="S1067" s="52"/>
    </row>
    <row r="1068" spans="9:19" ht="13.5" thickBot="1">
      <c r="I1068" s="103">
        <v>0</v>
      </c>
      <c r="J1068" s="11" t="s">
        <v>40</v>
      </c>
      <c r="K1068" s="24"/>
      <c r="L1068" s="25"/>
      <c r="M1068" s="26"/>
      <c r="N1068" s="27"/>
      <c r="O1068" s="28"/>
      <c r="P1068" s="29"/>
      <c r="Q1068" s="29"/>
      <c r="R1068" s="47">
        <f>ROUND(SUM(R1062:R1067)*(I1068/100),0)</f>
        <v>0</v>
      </c>
      <c r="S1068" s="52"/>
    </row>
    <row r="1069" spans="9:19" ht="13.5" thickBot="1">
      <c r="I1069" t="s">
        <v>46</v>
      </c>
      <c r="P1069" s="4"/>
      <c r="R1069" s="45">
        <f>SUM(R1062:R1068)</f>
        <v>0</v>
      </c>
      <c r="S1069" s="52"/>
    </row>
    <row r="1070" ht="13.5" thickBot="1">
      <c r="I1070" s="93" t="s">
        <v>0</v>
      </c>
    </row>
    <row r="1071" spans="9:19" ht="13.5" thickBot="1">
      <c r="I1071" s="64" t="s">
        <v>50</v>
      </c>
      <c r="J1071" s="65"/>
      <c r="K1071" s="65"/>
      <c r="L1071" s="65"/>
      <c r="M1071" s="65"/>
      <c r="N1071" s="65"/>
      <c r="O1071" s="65"/>
      <c r="P1071" s="65"/>
      <c r="Q1071" s="65"/>
      <c r="R1071" s="75" t="s">
        <v>4</v>
      </c>
      <c r="S1071" s="50"/>
    </row>
    <row r="1072" spans="9:19" ht="13.5" thickBot="1">
      <c r="I1072" s="69" t="s">
        <v>5</v>
      </c>
      <c r="J1072" s="70"/>
      <c r="K1072" s="71" t="s">
        <v>6</v>
      </c>
      <c r="L1072" s="70"/>
      <c r="M1072" s="70"/>
      <c r="N1072" s="72" t="s">
        <v>7</v>
      </c>
      <c r="O1072" s="73" t="s">
        <v>8</v>
      </c>
      <c r="P1072" s="72" t="s">
        <v>9</v>
      </c>
      <c r="Q1072" s="73" t="s">
        <v>10</v>
      </c>
      <c r="R1072" s="74" t="s">
        <v>11</v>
      </c>
      <c r="S1072" s="50"/>
    </row>
    <row r="1073" spans="9:19" ht="12.75">
      <c r="I1073" s="104" t="s">
        <v>54</v>
      </c>
      <c r="J1073" s="4"/>
      <c r="K1073" s="101"/>
      <c r="L1073" s="20" t="s">
        <v>16</v>
      </c>
      <c r="M1073" s="102"/>
      <c r="N1073" s="18">
        <f aca="true" t="shared" si="89" ref="N1073:N1078">ROUND(K1073*M1073*10.76,2)</f>
        <v>0</v>
      </c>
      <c r="O1073" s="43">
        <v>0.5</v>
      </c>
      <c r="P1073" s="106"/>
      <c r="Q1073" s="107">
        <v>1</v>
      </c>
      <c r="R1073" s="46">
        <f aca="true" t="shared" si="90" ref="R1073:R1078">ROUND(N1073*O1073*P1073*Q1073,0)</f>
        <v>0</v>
      </c>
      <c r="S1073" s="52"/>
    </row>
    <row r="1074" spans="9:19" ht="12.75">
      <c r="I1074" s="105" t="s">
        <v>54</v>
      </c>
      <c r="J1074" s="21"/>
      <c r="K1074" s="101"/>
      <c r="L1074" s="20" t="s">
        <v>16</v>
      </c>
      <c r="M1074" s="102"/>
      <c r="N1074" s="18">
        <f t="shared" si="89"/>
        <v>0</v>
      </c>
      <c r="O1074" s="18">
        <v>0.5</v>
      </c>
      <c r="P1074" s="106"/>
      <c r="Q1074" s="107">
        <v>1</v>
      </c>
      <c r="R1074" s="46">
        <f t="shared" si="90"/>
        <v>0</v>
      </c>
      <c r="S1074" s="52"/>
    </row>
    <row r="1075" spans="9:19" ht="12.75">
      <c r="I1075" s="105" t="s">
        <v>55</v>
      </c>
      <c r="J1075" s="21"/>
      <c r="K1075" s="101"/>
      <c r="L1075" s="20" t="s">
        <v>16</v>
      </c>
      <c r="M1075" s="102"/>
      <c r="N1075" s="18">
        <f t="shared" si="89"/>
        <v>0</v>
      </c>
      <c r="O1075" s="18">
        <v>1.1</v>
      </c>
      <c r="P1075" s="106"/>
      <c r="Q1075" s="107">
        <v>1</v>
      </c>
      <c r="R1075" s="46">
        <f t="shared" si="90"/>
        <v>0</v>
      </c>
      <c r="S1075" s="52"/>
    </row>
    <row r="1076" spans="9:19" ht="12.75">
      <c r="I1076" s="105" t="s">
        <v>55</v>
      </c>
      <c r="J1076" s="95"/>
      <c r="K1076" s="101"/>
      <c r="L1076" s="20" t="s">
        <v>16</v>
      </c>
      <c r="M1076" s="102"/>
      <c r="N1076" s="18">
        <f t="shared" si="89"/>
        <v>0</v>
      </c>
      <c r="O1076" s="18">
        <v>1.1</v>
      </c>
      <c r="P1076" s="106"/>
      <c r="Q1076" s="107">
        <v>1</v>
      </c>
      <c r="R1076" s="46">
        <f t="shared" si="90"/>
        <v>0</v>
      </c>
      <c r="S1076" s="52"/>
    </row>
    <row r="1077" spans="9:19" ht="12.75">
      <c r="I1077" s="34" t="s">
        <v>31</v>
      </c>
      <c r="J1077" s="21"/>
      <c r="K1077" s="101"/>
      <c r="L1077" s="20" t="s">
        <v>16</v>
      </c>
      <c r="M1077" s="102"/>
      <c r="N1077" s="18">
        <f t="shared" si="89"/>
        <v>0</v>
      </c>
      <c r="O1077" s="18">
        <v>0.3</v>
      </c>
      <c r="P1077" s="106"/>
      <c r="Q1077" s="107">
        <v>1</v>
      </c>
      <c r="R1077" s="46">
        <f t="shared" si="90"/>
        <v>0</v>
      </c>
      <c r="S1077" s="52"/>
    </row>
    <row r="1078" spans="9:19" ht="12.75">
      <c r="I1078" s="34" t="s">
        <v>59</v>
      </c>
      <c r="J1078" s="21"/>
      <c r="K1078" s="101"/>
      <c r="L1078" s="20" t="s">
        <v>16</v>
      </c>
      <c r="M1078" s="102"/>
      <c r="N1078" s="18">
        <f t="shared" si="89"/>
        <v>0</v>
      </c>
      <c r="O1078" s="18">
        <v>0.6</v>
      </c>
      <c r="P1078" s="106"/>
      <c r="Q1078" s="107">
        <v>1</v>
      </c>
      <c r="R1078" s="46">
        <f t="shared" si="90"/>
        <v>0</v>
      </c>
      <c r="S1078" s="52"/>
    </row>
    <row r="1079" spans="9:19" ht="13.5" thickBot="1">
      <c r="I1079" s="103">
        <v>0</v>
      </c>
      <c r="J1079" s="11" t="s">
        <v>40</v>
      </c>
      <c r="K1079" s="24"/>
      <c r="L1079" s="25"/>
      <c r="M1079" s="26"/>
      <c r="N1079" s="27"/>
      <c r="O1079" s="28"/>
      <c r="P1079" s="29"/>
      <c r="Q1079" s="29"/>
      <c r="R1079" s="46">
        <f>ROUND(SUM(R1073:R1078)*(I1079/100),0)</f>
        <v>0</v>
      </c>
      <c r="S1079" s="52"/>
    </row>
    <row r="1080" spans="9:19" ht="13.5" thickBot="1">
      <c r="I1080" t="s">
        <v>46</v>
      </c>
      <c r="P1080" s="4"/>
      <c r="R1080" s="45">
        <f>SUM(R1073:R1079)</f>
        <v>0</v>
      </c>
      <c r="S1080" s="52"/>
    </row>
    <row r="1081" ht="13.5" thickBot="1">
      <c r="I1081" s="93" t="s">
        <v>0</v>
      </c>
    </row>
    <row r="1082" spans="9:19" ht="13.5" thickBot="1">
      <c r="I1082" s="64" t="s">
        <v>66</v>
      </c>
      <c r="J1082" s="65"/>
      <c r="K1082" s="65"/>
      <c r="L1082" s="65"/>
      <c r="M1082" s="65"/>
      <c r="N1082" s="65"/>
      <c r="O1082" s="65"/>
      <c r="P1082" s="65"/>
      <c r="Q1082" s="82" t="s">
        <v>67</v>
      </c>
      <c r="R1082" s="83" t="s">
        <v>11</v>
      </c>
      <c r="S1082" s="50"/>
    </row>
    <row r="1083" spans="9:19" ht="12.75">
      <c r="I1083" s="30" t="s">
        <v>68</v>
      </c>
      <c r="J1083" s="95"/>
      <c r="K1083" s="21" t="s">
        <v>69</v>
      </c>
      <c r="L1083" s="21"/>
      <c r="M1083" s="21"/>
      <c r="N1083" s="95">
        <v>230</v>
      </c>
      <c r="O1083" s="20" t="s">
        <v>26</v>
      </c>
      <c r="P1083" s="21"/>
      <c r="Q1083" s="44">
        <f>ROUND(J1083*N1083,0)</f>
        <v>0</v>
      </c>
      <c r="R1083" s="23" t="s">
        <v>70</v>
      </c>
      <c r="S1083" s="51"/>
    </row>
    <row r="1084" spans="9:19" ht="12.75">
      <c r="I1084" s="30" t="s">
        <v>68</v>
      </c>
      <c r="J1084" s="95"/>
      <c r="K1084" s="21" t="s">
        <v>71</v>
      </c>
      <c r="L1084" s="21"/>
      <c r="M1084" s="21"/>
      <c r="N1084" s="95"/>
      <c r="O1084" s="20" t="s">
        <v>26</v>
      </c>
      <c r="P1084" s="21"/>
      <c r="Q1084" s="44">
        <f>ROUND(J1084*N1084,0)</f>
        <v>0</v>
      </c>
      <c r="R1084" s="23" t="s">
        <v>70</v>
      </c>
      <c r="S1084" s="51"/>
    </row>
    <row r="1085" spans="9:19" ht="13.5" thickBot="1">
      <c r="I1085" s="31" t="s">
        <v>74</v>
      </c>
      <c r="J1085" s="32">
        <f>J1083+J1084</f>
        <v>0</v>
      </c>
      <c r="K1085" s="32" t="s">
        <v>75</v>
      </c>
      <c r="L1085" s="32"/>
      <c r="M1085" s="32"/>
      <c r="N1085" s="108">
        <v>220</v>
      </c>
      <c r="O1085" s="25" t="s">
        <v>26</v>
      </c>
      <c r="P1085" s="32"/>
      <c r="Q1085" s="19" t="s">
        <v>70</v>
      </c>
      <c r="R1085" s="47">
        <f>ROUND(J1085*N1085,0)</f>
        <v>0</v>
      </c>
      <c r="S1085" s="52"/>
    </row>
    <row r="1086" spans="9:19" ht="13.5" thickBot="1">
      <c r="I1086" t="s">
        <v>77</v>
      </c>
      <c r="Q1086" s="45">
        <f>SUM(Q1083:Q1084)</f>
        <v>0</v>
      </c>
      <c r="R1086" s="45">
        <f>R1085</f>
        <v>0</v>
      </c>
      <c r="S1086" s="52"/>
    </row>
    <row r="1087" ht="13.5" thickBot="1">
      <c r="I1087" s="93" t="s">
        <v>0</v>
      </c>
    </row>
    <row r="1088" spans="9:19" ht="13.5" thickBot="1">
      <c r="I1088" s="64" t="s">
        <v>80</v>
      </c>
      <c r="J1088" s="65"/>
      <c r="K1088" s="65"/>
      <c r="L1088" s="65"/>
      <c r="M1088" s="65"/>
      <c r="N1088" s="65"/>
      <c r="O1088" s="65"/>
      <c r="P1088" s="65"/>
      <c r="Q1088" s="82" t="s">
        <v>67</v>
      </c>
      <c r="R1088" s="83" t="s">
        <v>11</v>
      </c>
      <c r="S1088" s="50"/>
    </row>
    <row r="1089" spans="9:19" ht="12.75">
      <c r="I1089" s="34" t="s">
        <v>83</v>
      </c>
      <c r="J1089" s="21"/>
      <c r="K1089" s="95"/>
      <c r="L1089" s="21" t="s">
        <v>84</v>
      </c>
      <c r="M1089" s="21"/>
      <c r="N1089" s="21"/>
      <c r="O1089" s="20" t="s">
        <v>26</v>
      </c>
      <c r="P1089" s="22"/>
      <c r="Q1089" s="19" t="s">
        <v>70</v>
      </c>
      <c r="R1089" s="46">
        <f>ROUND(K1089*3.41,0)</f>
        <v>0</v>
      </c>
      <c r="S1089" s="52"/>
    </row>
    <row r="1090" spans="9:19" ht="12.75">
      <c r="I1090" s="34" t="s">
        <v>86</v>
      </c>
      <c r="J1090" s="21"/>
      <c r="K1090" s="21"/>
      <c r="L1090" s="21"/>
      <c r="M1090" s="95"/>
      <c r="N1090" s="21" t="s">
        <v>87</v>
      </c>
      <c r="O1090" s="20" t="s">
        <v>26</v>
      </c>
      <c r="P1090" s="22"/>
      <c r="Q1090" s="19" t="s">
        <v>70</v>
      </c>
      <c r="R1090" s="46">
        <f>ROUND(M1090*3600,0)</f>
        <v>0</v>
      </c>
      <c r="S1090" s="52"/>
    </row>
    <row r="1091" spans="9:19" ht="12.75">
      <c r="I1091" s="34" t="s">
        <v>90</v>
      </c>
      <c r="J1091" s="21"/>
      <c r="K1091" s="21"/>
      <c r="L1091" s="21"/>
      <c r="M1091" s="95"/>
      <c r="N1091" s="21" t="s">
        <v>87</v>
      </c>
      <c r="O1091" s="20" t="s">
        <v>26</v>
      </c>
      <c r="P1091" s="22"/>
      <c r="Q1091" s="19" t="s">
        <v>70</v>
      </c>
      <c r="R1091" s="46">
        <f>ROUND(M1091*3600,0)</f>
        <v>0</v>
      </c>
      <c r="S1091" s="52"/>
    </row>
    <row r="1092" spans="9:19" ht="12.75">
      <c r="I1092" s="34" t="s">
        <v>92</v>
      </c>
      <c r="J1092" s="21"/>
      <c r="K1092" s="95"/>
      <c r="L1092" s="21" t="s">
        <v>84</v>
      </c>
      <c r="M1092" s="21"/>
      <c r="N1092" s="21"/>
      <c r="O1092" s="20" t="s">
        <v>26</v>
      </c>
      <c r="P1092" s="22"/>
      <c r="Q1092" s="19" t="s">
        <v>70</v>
      </c>
      <c r="R1092" s="46">
        <f>ROUND(K1092*3.41,0)</f>
        <v>0</v>
      </c>
      <c r="S1092" s="52"/>
    </row>
    <row r="1093" spans="9:19" ht="13.5" thickBot="1">
      <c r="I1093" s="35" t="s">
        <v>94</v>
      </c>
      <c r="J1093" s="32"/>
      <c r="K1093" s="108"/>
      <c r="L1093" s="108"/>
      <c r="M1093" s="108"/>
      <c r="N1093" s="108"/>
      <c r="O1093" s="108"/>
      <c r="P1093" s="108"/>
      <c r="Q1093" s="109"/>
      <c r="R1093" s="110">
        <v>0</v>
      </c>
      <c r="S1093" s="52"/>
    </row>
    <row r="1094" spans="9:19" ht="13.5" thickBot="1">
      <c r="I1094" t="s">
        <v>77</v>
      </c>
      <c r="Q1094" s="45">
        <f>ROUND(Q1093,0)</f>
        <v>0</v>
      </c>
      <c r="R1094" s="45">
        <f>ROUND(SUM(R1089:R1093),0)</f>
        <v>0</v>
      </c>
      <c r="S1094" s="52"/>
    </row>
    <row r="1095" ht="13.5" thickBot="1">
      <c r="I1095" s="93" t="s">
        <v>0</v>
      </c>
    </row>
    <row r="1096" spans="9:17" ht="13.5" thickBot="1">
      <c r="I1096" s="36" t="s">
        <v>98</v>
      </c>
      <c r="J1096" s="15"/>
      <c r="K1096" s="15"/>
      <c r="L1096" s="15"/>
      <c r="M1096" s="15"/>
      <c r="N1096" s="15"/>
      <c r="O1096" s="15"/>
      <c r="P1096" s="15"/>
      <c r="Q1096" s="45">
        <f>Q1086+Q1094</f>
        <v>0</v>
      </c>
    </row>
    <row r="1097" spans="9:17" ht="13.5" thickBot="1">
      <c r="I1097" s="36" t="s">
        <v>100</v>
      </c>
      <c r="J1097" s="15"/>
      <c r="K1097" s="15"/>
      <c r="L1097" s="15"/>
      <c r="M1097" s="15"/>
      <c r="N1097" s="15"/>
      <c r="O1097" s="15"/>
      <c r="P1097" s="15"/>
      <c r="Q1097" s="45">
        <f>R1069+R1080+R1086+R1094</f>
        <v>0</v>
      </c>
    </row>
    <row r="1098" ht="13.5" thickBot="1">
      <c r="I1098" s="93" t="s">
        <v>0</v>
      </c>
    </row>
    <row r="1099" spans="9:14" ht="13.5" thickBot="1">
      <c r="I1099" s="64" t="s">
        <v>104</v>
      </c>
      <c r="J1099" s="65"/>
      <c r="K1099" s="65"/>
      <c r="L1099" s="65"/>
      <c r="M1099" s="65"/>
      <c r="N1099" s="66"/>
    </row>
    <row r="1100" spans="9:18" ht="13.5" thickBot="1">
      <c r="I1100" s="36">
        <f>J1085</f>
        <v>0</v>
      </c>
      <c r="J1100" s="15" t="s">
        <v>106</v>
      </c>
      <c r="K1100" s="111"/>
      <c r="L1100" s="33" t="s">
        <v>26</v>
      </c>
      <c r="M1100" s="36">
        <f>ROUND(I1100*K1100,0)</f>
        <v>0</v>
      </c>
      <c r="N1100" s="16" t="s">
        <v>36</v>
      </c>
      <c r="O1100" s="93" t="s">
        <v>0</v>
      </c>
      <c r="P1100" s="93" t="s">
        <v>0</v>
      </c>
      <c r="Q1100" s="93" t="s">
        <v>0</v>
      </c>
      <c r="R1100" s="93" t="s">
        <v>0</v>
      </c>
    </row>
    <row r="1101" spans="9:19" ht="13.5" thickBot="1">
      <c r="I1101" s="117" t="s">
        <v>0</v>
      </c>
      <c r="J1101" s="15" t="s">
        <v>1</v>
      </c>
      <c r="K1101" s="99">
        <v>26</v>
      </c>
      <c r="L1101" s="15" t="s">
        <v>2</v>
      </c>
      <c r="M1101" s="100"/>
      <c r="N1101" s="37"/>
      <c r="O1101" s="37"/>
      <c r="P1101" s="37"/>
      <c r="Q1101" s="37"/>
      <c r="R1101" s="38"/>
      <c r="S1101" s="49"/>
    </row>
    <row r="1102" ht="13.5" thickBot="1">
      <c r="I1102" s="93" t="s">
        <v>0</v>
      </c>
    </row>
    <row r="1103" spans="9:19" ht="13.5" thickBot="1">
      <c r="I1103" s="64" t="s">
        <v>3</v>
      </c>
      <c r="J1103" s="65"/>
      <c r="K1103" s="65"/>
      <c r="L1103" s="65"/>
      <c r="M1103" s="65"/>
      <c r="N1103" s="65"/>
      <c r="O1103" s="65"/>
      <c r="P1103" s="65"/>
      <c r="Q1103" s="65"/>
      <c r="R1103" s="75" t="s">
        <v>4</v>
      </c>
      <c r="S1103" s="50"/>
    </row>
    <row r="1104" spans="9:19" ht="13.5" thickBot="1">
      <c r="I1104" s="69" t="s">
        <v>5</v>
      </c>
      <c r="J1104" s="70"/>
      <c r="K1104" s="71" t="s">
        <v>6</v>
      </c>
      <c r="L1104" s="70"/>
      <c r="M1104" s="70"/>
      <c r="N1104" s="72" t="s">
        <v>7</v>
      </c>
      <c r="O1104" s="73" t="s">
        <v>8</v>
      </c>
      <c r="P1104" s="72" t="s">
        <v>9</v>
      </c>
      <c r="Q1104" s="73" t="s">
        <v>10</v>
      </c>
      <c r="R1104" s="74" t="s">
        <v>11</v>
      </c>
      <c r="S1104" s="50"/>
    </row>
    <row r="1105" spans="9:19" ht="12.75">
      <c r="I1105" s="8" t="s">
        <v>15</v>
      </c>
      <c r="J1105" s="4"/>
      <c r="K1105" s="101"/>
      <c r="L1105" s="20" t="s">
        <v>16</v>
      </c>
      <c r="M1105" s="102"/>
      <c r="N1105" s="81">
        <f>ROUND(K1105*M1105*10.76,2)</f>
        <v>0</v>
      </c>
      <c r="O1105" s="19" t="s">
        <v>17</v>
      </c>
      <c r="P1105" s="19" t="s">
        <v>17</v>
      </c>
      <c r="Q1105" s="19" t="s">
        <v>17</v>
      </c>
      <c r="R1105" s="23" t="s">
        <v>17</v>
      </c>
      <c r="S1105" s="51"/>
    </row>
    <row r="1106" spans="9:19" ht="12.75">
      <c r="I1106" s="34" t="s">
        <v>18</v>
      </c>
      <c r="J1106" s="21"/>
      <c r="K1106" s="101"/>
      <c r="L1106" s="20" t="s">
        <v>16</v>
      </c>
      <c r="M1106" s="102"/>
      <c r="N1106" s="81">
        <f>ROUND(K1106*M1106*10.76,2)</f>
        <v>0</v>
      </c>
      <c r="O1106" s="18">
        <v>1.1</v>
      </c>
      <c r="P1106" s="18">
        <f>$D$39-$G$29</f>
        <v>19.799999999999997</v>
      </c>
      <c r="Q1106" s="107">
        <v>1</v>
      </c>
      <c r="R1106" s="46">
        <f aca="true" t="shared" si="91" ref="R1106:R1111">ROUND(N1106*O1106*P1106*Q1106,0)</f>
        <v>0</v>
      </c>
      <c r="S1106" s="52"/>
    </row>
    <row r="1107" spans="9:19" ht="12.75">
      <c r="I1107" s="68" t="s">
        <v>19</v>
      </c>
      <c r="J1107" s="21"/>
      <c r="K1107" s="41" t="s">
        <v>20</v>
      </c>
      <c r="L1107" s="20" t="s">
        <v>16</v>
      </c>
      <c r="M1107" s="42" t="s">
        <v>20</v>
      </c>
      <c r="N1107" s="18">
        <f>N1105-N1106</f>
        <v>0</v>
      </c>
      <c r="O1107" s="18">
        <v>0.5</v>
      </c>
      <c r="P1107" s="18">
        <f>$D$39-$G$29</f>
        <v>19.799999999999997</v>
      </c>
      <c r="Q1107" s="107">
        <v>1</v>
      </c>
      <c r="R1107" s="46">
        <f t="shared" si="91"/>
        <v>0</v>
      </c>
      <c r="S1107" s="52"/>
    </row>
    <row r="1108" spans="9:19" ht="12.75">
      <c r="I1108" s="34" t="s">
        <v>23</v>
      </c>
      <c r="J1108" s="21"/>
      <c r="K1108" s="101"/>
      <c r="L1108" s="20" t="s">
        <v>16</v>
      </c>
      <c r="M1108" s="102"/>
      <c r="N1108" s="81">
        <f>ROUND(K1108*M1108*10.76,2)</f>
        <v>0</v>
      </c>
      <c r="O1108" s="18">
        <v>0.5</v>
      </c>
      <c r="P1108" s="18">
        <f>$P$6*2/3</f>
        <v>13.199999999999998</v>
      </c>
      <c r="Q1108" s="107">
        <v>1</v>
      </c>
      <c r="R1108" s="46">
        <f t="shared" si="91"/>
        <v>0</v>
      </c>
      <c r="S1108" s="52"/>
    </row>
    <row r="1109" spans="9:19" ht="12.75">
      <c r="I1109" s="34" t="s">
        <v>27</v>
      </c>
      <c r="J1109" s="21"/>
      <c r="K1109" s="101"/>
      <c r="L1109" s="20" t="s">
        <v>16</v>
      </c>
      <c r="M1109" s="102"/>
      <c r="N1109" s="81">
        <f>ROUND(K1109*M1109*10.76,2)</f>
        <v>0</v>
      </c>
      <c r="O1109" s="18">
        <v>1.1</v>
      </c>
      <c r="P1109" s="18">
        <f>$P$6*2/3</f>
        <v>13.199999999999998</v>
      </c>
      <c r="Q1109" s="107">
        <v>1</v>
      </c>
      <c r="R1109" s="46">
        <f t="shared" si="91"/>
        <v>0</v>
      </c>
      <c r="S1109" s="52"/>
    </row>
    <row r="1110" spans="9:19" ht="12.75">
      <c r="I1110" s="34" t="s">
        <v>29</v>
      </c>
      <c r="J1110" s="21"/>
      <c r="K1110" s="101"/>
      <c r="L1110" s="20" t="s">
        <v>16</v>
      </c>
      <c r="M1110" s="102"/>
      <c r="N1110" s="81">
        <f>ROUND(K1110*M1110*10.76,2)</f>
        <v>0</v>
      </c>
      <c r="O1110" s="18">
        <v>0.3</v>
      </c>
      <c r="P1110" s="18">
        <f>$P$6*2/3</f>
        <v>13.199999999999998</v>
      </c>
      <c r="Q1110" s="107">
        <v>1</v>
      </c>
      <c r="R1110" s="46">
        <f t="shared" si="91"/>
        <v>0</v>
      </c>
      <c r="S1110" s="52"/>
    </row>
    <row r="1111" spans="9:19" ht="12.75">
      <c r="I1111" s="34" t="s">
        <v>31</v>
      </c>
      <c r="J1111" s="21"/>
      <c r="K1111" s="101"/>
      <c r="L1111" s="20" t="s">
        <v>16</v>
      </c>
      <c r="M1111" s="102"/>
      <c r="N1111" s="81">
        <f>ROUND(K1111*M1111*10.76,2)</f>
        <v>0</v>
      </c>
      <c r="O1111" s="18">
        <v>0.3</v>
      </c>
      <c r="P1111" s="18">
        <f>$P$6*2/3</f>
        <v>13.199999999999998</v>
      </c>
      <c r="Q1111" s="107">
        <v>1</v>
      </c>
      <c r="R1111" s="46">
        <f t="shared" si="91"/>
        <v>0</v>
      </c>
      <c r="S1111" s="52"/>
    </row>
    <row r="1112" spans="9:19" ht="13.5" thickBot="1">
      <c r="I1112" s="103">
        <v>0</v>
      </c>
      <c r="J1112" s="11" t="s">
        <v>40</v>
      </c>
      <c r="K1112" s="24"/>
      <c r="L1112" s="25"/>
      <c r="M1112" s="26"/>
      <c r="N1112" s="27"/>
      <c r="O1112" s="28"/>
      <c r="P1112" s="29"/>
      <c r="Q1112" s="29"/>
      <c r="R1112" s="47">
        <f>ROUND(SUM(R1106:R1111)*(I1112/100),0)</f>
        <v>0</v>
      </c>
      <c r="S1112" s="52"/>
    </row>
    <row r="1113" spans="9:19" ht="13.5" thickBot="1">
      <c r="I1113" t="s">
        <v>46</v>
      </c>
      <c r="P1113" s="4"/>
      <c r="R1113" s="45">
        <f>SUM(R1106:R1112)</f>
        <v>0</v>
      </c>
      <c r="S1113" s="52"/>
    </row>
    <row r="1114" ht="13.5" thickBot="1">
      <c r="I1114" s="93" t="s">
        <v>0</v>
      </c>
    </row>
    <row r="1115" spans="9:19" ht="13.5" thickBot="1">
      <c r="I1115" s="64" t="s">
        <v>50</v>
      </c>
      <c r="J1115" s="65"/>
      <c r="K1115" s="65"/>
      <c r="L1115" s="65"/>
      <c r="M1115" s="65"/>
      <c r="N1115" s="65"/>
      <c r="O1115" s="65"/>
      <c r="P1115" s="65"/>
      <c r="Q1115" s="65"/>
      <c r="R1115" s="75" t="s">
        <v>4</v>
      </c>
      <c r="S1115" s="50"/>
    </row>
    <row r="1116" spans="9:19" ht="13.5" thickBot="1">
      <c r="I1116" s="69" t="s">
        <v>5</v>
      </c>
      <c r="J1116" s="70"/>
      <c r="K1116" s="71" t="s">
        <v>6</v>
      </c>
      <c r="L1116" s="70"/>
      <c r="M1116" s="70"/>
      <c r="N1116" s="72" t="s">
        <v>7</v>
      </c>
      <c r="O1116" s="73" t="s">
        <v>8</v>
      </c>
      <c r="P1116" s="72" t="s">
        <v>9</v>
      </c>
      <c r="Q1116" s="73" t="s">
        <v>10</v>
      </c>
      <c r="R1116" s="74" t="s">
        <v>11</v>
      </c>
      <c r="S1116" s="50"/>
    </row>
    <row r="1117" spans="9:19" ht="12.75">
      <c r="I1117" s="104" t="s">
        <v>54</v>
      </c>
      <c r="J1117" s="4"/>
      <c r="K1117" s="101"/>
      <c r="L1117" s="20" t="s">
        <v>16</v>
      </c>
      <c r="M1117" s="102"/>
      <c r="N1117" s="18">
        <f aca="true" t="shared" si="92" ref="N1117:N1122">ROUND(K1117*M1117*10.76,2)</f>
        <v>0</v>
      </c>
      <c r="O1117" s="43">
        <v>0.5</v>
      </c>
      <c r="P1117" s="106"/>
      <c r="Q1117" s="107">
        <v>1</v>
      </c>
      <c r="R1117" s="46">
        <f aca="true" t="shared" si="93" ref="R1117:R1122">ROUND(N1117*O1117*P1117*Q1117,0)</f>
        <v>0</v>
      </c>
      <c r="S1117" s="52"/>
    </row>
    <row r="1118" spans="9:19" ht="12.75">
      <c r="I1118" s="105" t="s">
        <v>54</v>
      </c>
      <c r="J1118" s="21"/>
      <c r="K1118" s="101"/>
      <c r="L1118" s="20" t="s">
        <v>16</v>
      </c>
      <c r="M1118" s="102"/>
      <c r="N1118" s="18">
        <f t="shared" si="92"/>
        <v>0</v>
      </c>
      <c r="O1118" s="18">
        <v>0.5</v>
      </c>
      <c r="P1118" s="106"/>
      <c r="Q1118" s="107">
        <v>1</v>
      </c>
      <c r="R1118" s="46">
        <f t="shared" si="93"/>
        <v>0</v>
      </c>
      <c r="S1118" s="52"/>
    </row>
    <row r="1119" spans="9:19" ht="12.75">
      <c r="I1119" s="105" t="s">
        <v>55</v>
      </c>
      <c r="J1119" s="21"/>
      <c r="K1119" s="101"/>
      <c r="L1119" s="20" t="s">
        <v>16</v>
      </c>
      <c r="M1119" s="102"/>
      <c r="N1119" s="18">
        <f t="shared" si="92"/>
        <v>0</v>
      </c>
      <c r="O1119" s="18">
        <v>1.1</v>
      </c>
      <c r="P1119" s="106"/>
      <c r="Q1119" s="107">
        <v>1</v>
      </c>
      <c r="R1119" s="46">
        <f t="shared" si="93"/>
        <v>0</v>
      </c>
      <c r="S1119" s="52"/>
    </row>
    <row r="1120" spans="9:19" ht="12.75">
      <c r="I1120" s="105" t="s">
        <v>55</v>
      </c>
      <c r="J1120" s="95"/>
      <c r="K1120" s="101"/>
      <c r="L1120" s="20" t="s">
        <v>16</v>
      </c>
      <c r="M1120" s="102"/>
      <c r="N1120" s="18">
        <f t="shared" si="92"/>
        <v>0</v>
      </c>
      <c r="O1120" s="18">
        <v>1.1</v>
      </c>
      <c r="P1120" s="106"/>
      <c r="Q1120" s="107">
        <v>1</v>
      </c>
      <c r="R1120" s="46">
        <f t="shared" si="93"/>
        <v>0</v>
      </c>
      <c r="S1120" s="52"/>
    </row>
    <row r="1121" spans="9:19" ht="12.75">
      <c r="I1121" s="34" t="s">
        <v>31</v>
      </c>
      <c r="J1121" s="21"/>
      <c r="K1121" s="101"/>
      <c r="L1121" s="20" t="s">
        <v>16</v>
      </c>
      <c r="M1121" s="102"/>
      <c r="N1121" s="18">
        <f t="shared" si="92"/>
        <v>0</v>
      </c>
      <c r="O1121" s="18">
        <v>0.3</v>
      </c>
      <c r="P1121" s="106"/>
      <c r="Q1121" s="107">
        <v>1</v>
      </c>
      <c r="R1121" s="46">
        <f t="shared" si="93"/>
        <v>0</v>
      </c>
      <c r="S1121" s="52"/>
    </row>
    <row r="1122" spans="9:19" ht="12.75">
      <c r="I1122" s="34" t="s">
        <v>59</v>
      </c>
      <c r="J1122" s="21"/>
      <c r="K1122" s="101"/>
      <c r="L1122" s="20" t="s">
        <v>16</v>
      </c>
      <c r="M1122" s="102"/>
      <c r="N1122" s="18">
        <f t="shared" si="92"/>
        <v>0</v>
      </c>
      <c r="O1122" s="18">
        <v>0.6</v>
      </c>
      <c r="P1122" s="106"/>
      <c r="Q1122" s="107">
        <v>1</v>
      </c>
      <c r="R1122" s="46">
        <f t="shared" si="93"/>
        <v>0</v>
      </c>
      <c r="S1122" s="52"/>
    </row>
    <row r="1123" spans="9:19" ht="13.5" thickBot="1">
      <c r="I1123" s="103">
        <v>0</v>
      </c>
      <c r="J1123" s="11" t="s">
        <v>40</v>
      </c>
      <c r="K1123" s="24"/>
      <c r="L1123" s="25"/>
      <c r="M1123" s="26"/>
      <c r="N1123" s="27"/>
      <c r="O1123" s="28"/>
      <c r="P1123" s="29"/>
      <c r="Q1123" s="29"/>
      <c r="R1123" s="46">
        <f>ROUND(SUM(R1117:R1122)*(I1123/100),0)</f>
        <v>0</v>
      </c>
      <c r="S1123" s="52"/>
    </row>
    <row r="1124" spans="9:19" ht="13.5" thickBot="1">
      <c r="I1124" t="s">
        <v>46</v>
      </c>
      <c r="P1124" s="4"/>
      <c r="R1124" s="45">
        <f>SUM(R1117:R1123)</f>
        <v>0</v>
      </c>
      <c r="S1124" s="52"/>
    </row>
    <row r="1125" ht="13.5" thickBot="1">
      <c r="I1125" s="93" t="s">
        <v>0</v>
      </c>
    </row>
    <row r="1126" spans="9:19" ht="13.5" thickBot="1">
      <c r="I1126" s="64" t="s">
        <v>66</v>
      </c>
      <c r="J1126" s="65"/>
      <c r="K1126" s="65"/>
      <c r="L1126" s="65"/>
      <c r="M1126" s="65"/>
      <c r="N1126" s="65"/>
      <c r="O1126" s="65"/>
      <c r="P1126" s="65"/>
      <c r="Q1126" s="82" t="s">
        <v>67</v>
      </c>
      <c r="R1126" s="83" t="s">
        <v>11</v>
      </c>
      <c r="S1126" s="50"/>
    </row>
    <row r="1127" spans="9:19" ht="12.75">
      <c r="I1127" s="30" t="s">
        <v>68</v>
      </c>
      <c r="J1127" s="95"/>
      <c r="K1127" s="21" t="s">
        <v>69</v>
      </c>
      <c r="L1127" s="21"/>
      <c r="M1127" s="21"/>
      <c r="N1127" s="95">
        <v>230</v>
      </c>
      <c r="O1127" s="20" t="s">
        <v>26</v>
      </c>
      <c r="P1127" s="21"/>
      <c r="Q1127" s="44">
        <f>ROUND(J1127*N1127,0)</f>
        <v>0</v>
      </c>
      <c r="R1127" s="23" t="s">
        <v>70</v>
      </c>
      <c r="S1127" s="51"/>
    </row>
    <row r="1128" spans="9:19" ht="12.75">
      <c r="I1128" s="30" t="s">
        <v>68</v>
      </c>
      <c r="J1128" s="95"/>
      <c r="K1128" s="21" t="s">
        <v>71</v>
      </c>
      <c r="L1128" s="21"/>
      <c r="M1128" s="21"/>
      <c r="N1128" s="95"/>
      <c r="O1128" s="20" t="s">
        <v>26</v>
      </c>
      <c r="P1128" s="21"/>
      <c r="Q1128" s="44">
        <f>ROUND(J1128*N1128,0)</f>
        <v>0</v>
      </c>
      <c r="R1128" s="23" t="s">
        <v>70</v>
      </c>
      <c r="S1128" s="51"/>
    </row>
    <row r="1129" spans="9:19" ht="13.5" thickBot="1">
      <c r="I1129" s="31" t="s">
        <v>74</v>
      </c>
      <c r="J1129" s="32">
        <f>J1127+J1128</f>
        <v>0</v>
      </c>
      <c r="K1129" s="32" t="s">
        <v>75</v>
      </c>
      <c r="L1129" s="32"/>
      <c r="M1129" s="32"/>
      <c r="N1129" s="108">
        <v>220</v>
      </c>
      <c r="O1129" s="25" t="s">
        <v>26</v>
      </c>
      <c r="P1129" s="32"/>
      <c r="Q1129" s="19" t="s">
        <v>70</v>
      </c>
      <c r="R1129" s="47">
        <f>ROUND(J1129*N1129,0)</f>
        <v>0</v>
      </c>
      <c r="S1129" s="52"/>
    </row>
    <row r="1130" spans="9:19" ht="13.5" thickBot="1">
      <c r="I1130" t="s">
        <v>77</v>
      </c>
      <c r="Q1130" s="45">
        <f>SUM(Q1127:Q1128)</f>
        <v>0</v>
      </c>
      <c r="R1130" s="45">
        <f>R1129</f>
        <v>0</v>
      </c>
      <c r="S1130" s="52"/>
    </row>
    <row r="1131" ht="13.5" thickBot="1">
      <c r="I1131" s="93" t="s">
        <v>0</v>
      </c>
    </row>
    <row r="1132" spans="9:19" ht="13.5" thickBot="1">
      <c r="I1132" s="64" t="s">
        <v>80</v>
      </c>
      <c r="J1132" s="65"/>
      <c r="K1132" s="65"/>
      <c r="L1132" s="65"/>
      <c r="M1132" s="65"/>
      <c r="N1132" s="65"/>
      <c r="O1132" s="65"/>
      <c r="P1132" s="65"/>
      <c r="Q1132" s="82" t="s">
        <v>67</v>
      </c>
      <c r="R1132" s="83" t="s">
        <v>11</v>
      </c>
      <c r="S1132" s="50"/>
    </row>
    <row r="1133" spans="9:19" ht="12.75">
      <c r="I1133" s="34" t="s">
        <v>83</v>
      </c>
      <c r="J1133" s="21"/>
      <c r="K1133" s="95"/>
      <c r="L1133" s="21" t="s">
        <v>84</v>
      </c>
      <c r="M1133" s="21"/>
      <c r="N1133" s="21"/>
      <c r="O1133" s="20" t="s">
        <v>26</v>
      </c>
      <c r="P1133" s="22"/>
      <c r="Q1133" s="19" t="s">
        <v>70</v>
      </c>
      <c r="R1133" s="46">
        <f>ROUND(K1133*3.41,0)</f>
        <v>0</v>
      </c>
      <c r="S1133" s="52"/>
    </row>
    <row r="1134" spans="9:19" ht="12.75">
      <c r="I1134" s="34" t="s">
        <v>86</v>
      </c>
      <c r="J1134" s="21"/>
      <c r="K1134" s="21"/>
      <c r="L1134" s="21"/>
      <c r="M1134" s="95"/>
      <c r="N1134" s="21" t="s">
        <v>87</v>
      </c>
      <c r="O1134" s="20" t="s">
        <v>26</v>
      </c>
      <c r="P1134" s="22"/>
      <c r="Q1134" s="19" t="s">
        <v>70</v>
      </c>
      <c r="R1134" s="46">
        <f>ROUND(M1134*3600,0)</f>
        <v>0</v>
      </c>
      <c r="S1134" s="52"/>
    </row>
    <row r="1135" spans="9:19" ht="12.75">
      <c r="I1135" s="34" t="s">
        <v>90</v>
      </c>
      <c r="J1135" s="21"/>
      <c r="K1135" s="21"/>
      <c r="L1135" s="21"/>
      <c r="M1135" s="95"/>
      <c r="N1135" s="21" t="s">
        <v>87</v>
      </c>
      <c r="O1135" s="20" t="s">
        <v>26</v>
      </c>
      <c r="P1135" s="22"/>
      <c r="Q1135" s="19" t="s">
        <v>70</v>
      </c>
      <c r="R1135" s="46">
        <f>ROUND(M1135*3600,0)</f>
        <v>0</v>
      </c>
      <c r="S1135" s="52"/>
    </row>
    <row r="1136" spans="9:19" ht="12.75">
      <c r="I1136" s="34" t="s">
        <v>92</v>
      </c>
      <c r="J1136" s="21"/>
      <c r="K1136" s="95"/>
      <c r="L1136" s="21" t="s">
        <v>84</v>
      </c>
      <c r="M1136" s="21"/>
      <c r="N1136" s="21"/>
      <c r="O1136" s="20" t="s">
        <v>26</v>
      </c>
      <c r="P1136" s="22"/>
      <c r="Q1136" s="19" t="s">
        <v>70</v>
      </c>
      <c r="R1136" s="46">
        <f>ROUND(K1136*3.41,0)</f>
        <v>0</v>
      </c>
      <c r="S1136" s="52"/>
    </row>
    <row r="1137" spans="9:19" ht="13.5" thickBot="1">
      <c r="I1137" s="35" t="s">
        <v>94</v>
      </c>
      <c r="J1137" s="32"/>
      <c r="K1137" s="108"/>
      <c r="L1137" s="108"/>
      <c r="M1137" s="108"/>
      <c r="N1137" s="108"/>
      <c r="O1137" s="108"/>
      <c r="P1137" s="108"/>
      <c r="Q1137" s="109"/>
      <c r="R1137" s="110">
        <v>0</v>
      </c>
      <c r="S1137" s="52"/>
    </row>
    <row r="1138" spans="9:19" ht="13.5" thickBot="1">
      <c r="I1138" t="s">
        <v>77</v>
      </c>
      <c r="Q1138" s="45">
        <f>ROUND(Q1137,0)</f>
        <v>0</v>
      </c>
      <c r="R1138" s="45">
        <f>ROUND(SUM(R1133:R1137),0)</f>
        <v>0</v>
      </c>
      <c r="S1138" s="52"/>
    </row>
    <row r="1139" ht="13.5" thickBot="1">
      <c r="I1139" s="93" t="s">
        <v>0</v>
      </c>
    </row>
    <row r="1140" spans="9:17" ht="13.5" thickBot="1">
      <c r="I1140" s="36" t="s">
        <v>98</v>
      </c>
      <c r="J1140" s="15"/>
      <c r="K1140" s="15"/>
      <c r="L1140" s="15"/>
      <c r="M1140" s="15"/>
      <c r="N1140" s="15"/>
      <c r="O1140" s="15"/>
      <c r="P1140" s="15"/>
      <c r="Q1140" s="45">
        <f>Q1130+Q1138</f>
        <v>0</v>
      </c>
    </row>
    <row r="1141" spans="9:17" ht="13.5" thickBot="1">
      <c r="I1141" s="36" t="s">
        <v>100</v>
      </c>
      <c r="J1141" s="15"/>
      <c r="K1141" s="15"/>
      <c r="L1141" s="15"/>
      <c r="M1141" s="15"/>
      <c r="N1141" s="15"/>
      <c r="O1141" s="15"/>
      <c r="P1141" s="15"/>
      <c r="Q1141" s="45">
        <f>R1113+R1124+R1130+R1138</f>
        <v>0</v>
      </c>
    </row>
    <row r="1142" ht="13.5" thickBot="1">
      <c r="I1142" s="93" t="s">
        <v>0</v>
      </c>
    </row>
    <row r="1143" spans="9:14" ht="13.5" thickBot="1">
      <c r="I1143" s="64" t="s">
        <v>104</v>
      </c>
      <c r="J1143" s="65"/>
      <c r="K1143" s="65"/>
      <c r="L1143" s="65"/>
      <c r="M1143" s="65"/>
      <c r="N1143" s="66"/>
    </row>
    <row r="1144" spans="9:18" ht="13.5" thickBot="1">
      <c r="I1144" s="36">
        <f>J1129</f>
        <v>0</v>
      </c>
      <c r="J1144" s="15" t="s">
        <v>106</v>
      </c>
      <c r="K1144" s="111"/>
      <c r="L1144" s="33" t="s">
        <v>26</v>
      </c>
      <c r="M1144" s="36">
        <f>ROUND(I1144*K1144,0)</f>
        <v>0</v>
      </c>
      <c r="N1144" s="16" t="s">
        <v>36</v>
      </c>
      <c r="O1144" s="93" t="s">
        <v>0</v>
      </c>
      <c r="P1144" s="93" t="s">
        <v>0</v>
      </c>
      <c r="Q1144" s="93" t="s">
        <v>0</v>
      </c>
      <c r="R1144" s="93" t="s">
        <v>0</v>
      </c>
    </row>
    <row r="1145" spans="9:19" ht="13.5" thickBot="1">
      <c r="I1145" s="117" t="s">
        <v>0</v>
      </c>
      <c r="J1145" s="15" t="s">
        <v>1</v>
      </c>
      <c r="K1145" s="99">
        <v>27</v>
      </c>
      <c r="L1145" s="15" t="s">
        <v>2</v>
      </c>
      <c r="M1145" s="100"/>
      <c r="N1145" s="37"/>
      <c r="O1145" s="37"/>
      <c r="P1145" s="37"/>
      <c r="Q1145" s="37"/>
      <c r="R1145" s="38"/>
      <c r="S1145" s="49"/>
    </row>
    <row r="1146" ht="13.5" thickBot="1">
      <c r="I1146" s="93" t="s">
        <v>0</v>
      </c>
    </row>
    <row r="1147" spans="9:19" ht="13.5" thickBot="1">
      <c r="I1147" s="64" t="s">
        <v>3</v>
      </c>
      <c r="J1147" s="65"/>
      <c r="K1147" s="65"/>
      <c r="L1147" s="65"/>
      <c r="M1147" s="65"/>
      <c r="N1147" s="65"/>
      <c r="O1147" s="65"/>
      <c r="P1147" s="65"/>
      <c r="Q1147" s="65"/>
      <c r="R1147" s="75" t="s">
        <v>4</v>
      </c>
      <c r="S1147" s="50"/>
    </row>
    <row r="1148" spans="9:19" ht="13.5" thickBot="1">
      <c r="I1148" s="69" t="s">
        <v>5</v>
      </c>
      <c r="J1148" s="70"/>
      <c r="K1148" s="71" t="s">
        <v>6</v>
      </c>
      <c r="L1148" s="70"/>
      <c r="M1148" s="70"/>
      <c r="N1148" s="72" t="s">
        <v>7</v>
      </c>
      <c r="O1148" s="73" t="s">
        <v>8</v>
      </c>
      <c r="P1148" s="72" t="s">
        <v>9</v>
      </c>
      <c r="Q1148" s="73" t="s">
        <v>10</v>
      </c>
      <c r="R1148" s="74" t="s">
        <v>11</v>
      </c>
      <c r="S1148" s="50"/>
    </row>
    <row r="1149" spans="9:19" ht="12.75">
      <c r="I1149" s="8" t="s">
        <v>15</v>
      </c>
      <c r="J1149" s="4"/>
      <c r="K1149" s="101"/>
      <c r="L1149" s="20" t="s">
        <v>16</v>
      </c>
      <c r="M1149" s="102"/>
      <c r="N1149" s="81">
        <f>ROUND(K1149*M1149*10.76,2)</f>
        <v>0</v>
      </c>
      <c r="O1149" s="19" t="s">
        <v>17</v>
      </c>
      <c r="P1149" s="19" t="s">
        <v>17</v>
      </c>
      <c r="Q1149" s="19" t="s">
        <v>17</v>
      </c>
      <c r="R1149" s="23" t="s">
        <v>17</v>
      </c>
      <c r="S1149" s="51"/>
    </row>
    <row r="1150" spans="9:19" ht="12.75">
      <c r="I1150" s="34" t="s">
        <v>18</v>
      </c>
      <c r="J1150" s="21"/>
      <c r="K1150" s="101"/>
      <c r="L1150" s="20" t="s">
        <v>16</v>
      </c>
      <c r="M1150" s="102"/>
      <c r="N1150" s="81">
        <f>ROUND(K1150*M1150*10.76,2)</f>
        <v>0</v>
      </c>
      <c r="O1150" s="18">
        <v>1.1</v>
      </c>
      <c r="P1150" s="18">
        <f>$D$39-$G$29</f>
        <v>19.799999999999997</v>
      </c>
      <c r="Q1150" s="107">
        <v>1</v>
      </c>
      <c r="R1150" s="46">
        <f aca="true" t="shared" si="94" ref="R1150:R1155">ROUND(N1150*O1150*P1150*Q1150,0)</f>
        <v>0</v>
      </c>
      <c r="S1150" s="52"/>
    </row>
    <row r="1151" spans="9:19" ht="12.75">
      <c r="I1151" s="68" t="s">
        <v>19</v>
      </c>
      <c r="J1151" s="21"/>
      <c r="K1151" s="41" t="s">
        <v>20</v>
      </c>
      <c r="L1151" s="20" t="s">
        <v>16</v>
      </c>
      <c r="M1151" s="42" t="s">
        <v>20</v>
      </c>
      <c r="N1151" s="18">
        <f>N1149-N1150</f>
        <v>0</v>
      </c>
      <c r="O1151" s="18">
        <v>0.5</v>
      </c>
      <c r="P1151" s="18">
        <f>$D$39-$G$29</f>
        <v>19.799999999999997</v>
      </c>
      <c r="Q1151" s="107">
        <v>1</v>
      </c>
      <c r="R1151" s="46">
        <f t="shared" si="94"/>
        <v>0</v>
      </c>
      <c r="S1151" s="52"/>
    </row>
    <row r="1152" spans="9:19" ht="12.75">
      <c r="I1152" s="34" t="s">
        <v>23</v>
      </c>
      <c r="J1152" s="21"/>
      <c r="K1152" s="101"/>
      <c r="L1152" s="20" t="s">
        <v>16</v>
      </c>
      <c r="M1152" s="102"/>
      <c r="N1152" s="81">
        <f>ROUND(K1152*M1152*10.76,2)</f>
        <v>0</v>
      </c>
      <c r="O1152" s="18">
        <v>0.5</v>
      </c>
      <c r="P1152" s="18">
        <f>$P$6*2/3</f>
        <v>13.199999999999998</v>
      </c>
      <c r="Q1152" s="107">
        <v>1</v>
      </c>
      <c r="R1152" s="46">
        <f t="shared" si="94"/>
        <v>0</v>
      </c>
      <c r="S1152" s="52"/>
    </row>
    <row r="1153" spans="9:19" ht="12.75">
      <c r="I1153" s="34" t="s">
        <v>27</v>
      </c>
      <c r="J1153" s="21"/>
      <c r="K1153" s="101"/>
      <c r="L1153" s="20" t="s">
        <v>16</v>
      </c>
      <c r="M1153" s="102"/>
      <c r="N1153" s="81">
        <f>ROUND(K1153*M1153*10.76,2)</f>
        <v>0</v>
      </c>
      <c r="O1153" s="18">
        <v>1.1</v>
      </c>
      <c r="P1153" s="18">
        <f>$P$6*2/3</f>
        <v>13.199999999999998</v>
      </c>
      <c r="Q1153" s="107">
        <v>1</v>
      </c>
      <c r="R1153" s="46">
        <f t="shared" si="94"/>
        <v>0</v>
      </c>
      <c r="S1153" s="52"/>
    </row>
    <row r="1154" spans="9:19" ht="12.75">
      <c r="I1154" s="34" t="s">
        <v>29</v>
      </c>
      <c r="J1154" s="21"/>
      <c r="K1154" s="101"/>
      <c r="L1154" s="20" t="s">
        <v>16</v>
      </c>
      <c r="M1154" s="102"/>
      <c r="N1154" s="81">
        <f>ROUND(K1154*M1154*10.76,2)</f>
        <v>0</v>
      </c>
      <c r="O1154" s="18">
        <v>0.3</v>
      </c>
      <c r="P1154" s="18">
        <f>$P$6*2/3</f>
        <v>13.199999999999998</v>
      </c>
      <c r="Q1154" s="107">
        <v>1</v>
      </c>
      <c r="R1154" s="46">
        <f t="shared" si="94"/>
        <v>0</v>
      </c>
      <c r="S1154" s="52"/>
    </row>
    <row r="1155" spans="9:19" ht="12.75">
      <c r="I1155" s="34" t="s">
        <v>31</v>
      </c>
      <c r="J1155" s="21"/>
      <c r="K1155" s="101"/>
      <c r="L1155" s="20" t="s">
        <v>16</v>
      </c>
      <c r="M1155" s="102"/>
      <c r="N1155" s="81">
        <f>ROUND(K1155*M1155*10.76,2)</f>
        <v>0</v>
      </c>
      <c r="O1155" s="18">
        <v>0.3</v>
      </c>
      <c r="P1155" s="18">
        <f>$P$6*2/3</f>
        <v>13.199999999999998</v>
      </c>
      <c r="Q1155" s="107">
        <v>1</v>
      </c>
      <c r="R1155" s="46">
        <f t="shared" si="94"/>
        <v>0</v>
      </c>
      <c r="S1155" s="52"/>
    </row>
    <row r="1156" spans="9:19" ht="13.5" thickBot="1">
      <c r="I1156" s="103">
        <v>0</v>
      </c>
      <c r="J1156" s="11" t="s">
        <v>40</v>
      </c>
      <c r="K1156" s="24"/>
      <c r="L1156" s="25"/>
      <c r="M1156" s="26"/>
      <c r="N1156" s="27"/>
      <c r="O1156" s="28"/>
      <c r="P1156" s="29"/>
      <c r="Q1156" s="29"/>
      <c r="R1156" s="47">
        <f>ROUND(SUM(R1150:R1155)*(I1156/100),0)</f>
        <v>0</v>
      </c>
      <c r="S1156" s="52"/>
    </row>
    <row r="1157" spans="9:19" ht="13.5" thickBot="1">
      <c r="I1157" t="s">
        <v>46</v>
      </c>
      <c r="P1157" s="4"/>
      <c r="R1157" s="45">
        <f>SUM(R1150:R1156)</f>
        <v>0</v>
      </c>
      <c r="S1157" s="52"/>
    </row>
    <row r="1158" ht="13.5" thickBot="1">
      <c r="I1158" s="93" t="s">
        <v>0</v>
      </c>
    </row>
    <row r="1159" spans="9:19" ht="13.5" thickBot="1">
      <c r="I1159" s="64" t="s">
        <v>50</v>
      </c>
      <c r="J1159" s="65"/>
      <c r="K1159" s="65"/>
      <c r="L1159" s="65"/>
      <c r="M1159" s="65"/>
      <c r="N1159" s="65"/>
      <c r="O1159" s="65"/>
      <c r="P1159" s="65"/>
      <c r="Q1159" s="65"/>
      <c r="R1159" s="75" t="s">
        <v>4</v>
      </c>
      <c r="S1159" s="50"/>
    </row>
    <row r="1160" spans="9:19" ht="13.5" thickBot="1">
      <c r="I1160" s="69" t="s">
        <v>5</v>
      </c>
      <c r="J1160" s="70"/>
      <c r="K1160" s="71" t="s">
        <v>6</v>
      </c>
      <c r="L1160" s="70"/>
      <c r="M1160" s="70"/>
      <c r="N1160" s="72" t="s">
        <v>7</v>
      </c>
      <c r="O1160" s="73" t="s">
        <v>8</v>
      </c>
      <c r="P1160" s="72" t="s">
        <v>9</v>
      </c>
      <c r="Q1160" s="73" t="s">
        <v>10</v>
      </c>
      <c r="R1160" s="74" t="s">
        <v>11</v>
      </c>
      <c r="S1160" s="50"/>
    </row>
    <row r="1161" spans="9:19" ht="12.75">
      <c r="I1161" s="104" t="s">
        <v>54</v>
      </c>
      <c r="J1161" s="4"/>
      <c r="K1161" s="101"/>
      <c r="L1161" s="20" t="s">
        <v>16</v>
      </c>
      <c r="M1161" s="102"/>
      <c r="N1161" s="18">
        <f aca="true" t="shared" si="95" ref="N1161:N1166">ROUND(K1161*M1161*10.76,2)</f>
        <v>0</v>
      </c>
      <c r="O1161" s="43">
        <v>0.5</v>
      </c>
      <c r="P1161" s="106"/>
      <c r="Q1161" s="107">
        <v>1</v>
      </c>
      <c r="R1161" s="46">
        <f aca="true" t="shared" si="96" ref="R1161:R1166">ROUND(N1161*O1161*P1161*Q1161,0)</f>
        <v>0</v>
      </c>
      <c r="S1161" s="52"/>
    </row>
    <row r="1162" spans="9:19" ht="12.75">
      <c r="I1162" s="105" t="s">
        <v>54</v>
      </c>
      <c r="J1162" s="21"/>
      <c r="K1162" s="101"/>
      <c r="L1162" s="20" t="s">
        <v>16</v>
      </c>
      <c r="M1162" s="102"/>
      <c r="N1162" s="18">
        <f t="shared" si="95"/>
        <v>0</v>
      </c>
      <c r="O1162" s="18">
        <v>0.5</v>
      </c>
      <c r="P1162" s="106"/>
      <c r="Q1162" s="107">
        <v>1</v>
      </c>
      <c r="R1162" s="46">
        <f t="shared" si="96"/>
        <v>0</v>
      </c>
      <c r="S1162" s="52"/>
    </row>
    <row r="1163" spans="9:19" ht="12.75">
      <c r="I1163" s="105" t="s">
        <v>55</v>
      </c>
      <c r="J1163" s="21"/>
      <c r="K1163" s="101"/>
      <c r="L1163" s="20" t="s">
        <v>16</v>
      </c>
      <c r="M1163" s="102"/>
      <c r="N1163" s="18">
        <f t="shared" si="95"/>
        <v>0</v>
      </c>
      <c r="O1163" s="18">
        <v>1.1</v>
      </c>
      <c r="P1163" s="106"/>
      <c r="Q1163" s="107">
        <v>1</v>
      </c>
      <c r="R1163" s="46">
        <f t="shared" si="96"/>
        <v>0</v>
      </c>
      <c r="S1163" s="52"/>
    </row>
    <row r="1164" spans="9:19" ht="12.75">
      <c r="I1164" s="105" t="s">
        <v>55</v>
      </c>
      <c r="J1164" s="95"/>
      <c r="K1164" s="101"/>
      <c r="L1164" s="20" t="s">
        <v>16</v>
      </c>
      <c r="M1164" s="102"/>
      <c r="N1164" s="18">
        <f t="shared" si="95"/>
        <v>0</v>
      </c>
      <c r="O1164" s="18">
        <v>1.1</v>
      </c>
      <c r="P1164" s="106"/>
      <c r="Q1164" s="107">
        <v>1</v>
      </c>
      <c r="R1164" s="46">
        <f t="shared" si="96"/>
        <v>0</v>
      </c>
      <c r="S1164" s="52"/>
    </row>
    <row r="1165" spans="9:19" ht="12.75">
      <c r="I1165" s="34" t="s">
        <v>31</v>
      </c>
      <c r="J1165" s="21"/>
      <c r="K1165" s="101"/>
      <c r="L1165" s="20" t="s">
        <v>16</v>
      </c>
      <c r="M1165" s="102"/>
      <c r="N1165" s="18">
        <f t="shared" si="95"/>
        <v>0</v>
      </c>
      <c r="O1165" s="18">
        <v>0.3</v>
      </c>
      <c r="P1165" s="106"/>
      <c r="Q1165" s="107">
        <v>1</v>
      </c>
      <c r="R1165" s="46">
        <f t="shared" si="96"/>
        <v>0</v>
      </c>
      <c r="S1165" s="52"/>
    </row>
    <row r="1166" spans="9:19" ht="12.75">
      <c r="I1166" s="34" t="s">
        <v>59</v>
      </c>
      <c r="J1166" s="21"/>
      <c r="K1166" s="101"/>
      <c r="L1166" s="20" t="s">
        <v>16</v>
      </c>
      <c r="M1166" s="102"/>
      <c r="N1166" s="18">
        <f t="shared" si="95"/>
        <v>0</v>
      </c>
      <c r="O1166" s="18">
        <v>0.6</v>
      </c>
      <c r="P1166" s="106"/>
      <c r="Q1166" s="107">
        <v>1</v>
      </c>
      <c r="R1166" s="46">
        <f t="shared" si="96"/>
        <v>0</v>
      </c>
      <c r="S1166" s="52"/>
    </row>
    <row r="1167" spans="9:19" ht="13.5" thickBot="1">
      <c r="I1167" s="103">
        <v>0</v>
      </c>
      <c r="J1167" s="11" t="s">
        <v>40</v>
      </c>
      <c r="K1167" s="24"/>
      <c r="L1167" s="25"/>
      <c r="M1167" s="26"/>
      <c r="N1167" s="27"/>
      <c r="O1167" s="28"/>
      <c r="P1167" s="29"/>
      <c r="Q1167" s="29"/>
      <c r="R1167" s="46">
        <f>ROUND(SUM(R1161:R1166)*(I1167/100),0)</f>
        <v>0</v>
      </c>
      <c r="S1167" s="52"/>
    </row>
    <row r="1168" spans="9:19" ht="13.5" thickBot="1">
      <c r="I1168" t="s">
        <v>46</v>
      </c>
      <c r="P1168" s="4"/>
      <c r="R1168" s="45">
        <f>SUM(R1161:R1167)</f>
        <v>0</v>
      </c>
      <c r="S1168" s="52"/>
    </row>
    <row r="1169" ht="13.5" thickBot="1">
      <c r="I1169" s="93" t="s">
        <v>0</v>
      </c>
    </row>
    <row r="1170" spans="9:19" ht="13.5" thickBot="1">
      <c r="I1170" s="64" t="s">
        <v>66</v>
      </c>
      <c r="J1170" s="65"/>
      <c r="K1170" s="65"/>
      <c r="L1170" s="65"/>
      <c r="M1170" s="65"/>
      <c r="N1170" s="65"/>
      <c r="O1170" s="65"/>
      <c r="P1170" s="65"/>
      <c r="Q1170" s="82" t="s">
        <v>67</v>
      </c>
      <c r="R1170" s="83" t="s">
        <v>11</v>
      </c>
      <c r="S1170" s="50"/>
    </row>
    <row r="1171" spans="9:19" ht="12.75">
      <c r="I1171" s="30" t="s">
        <v>68</v>
      </c>
      <c r="J1171" s="95"/>
      <c r="K1171" s="21" t="s">
        <v>69</v>
      </c>
      <c r="L1171" s="21"/>
      <c r="M1171" s="21"/>
      <c r="N1171" s="95">
        <v>230</v>
      </c>
      <c r="O1171" s="20" t="s">
        <v>26</v>
      </c>
      <c r="P1171" s="21"/>
      <c r="Q1171" s="44">
        <f>ROUND(J1171*N1171,0)</f>
        <v>0</v>
      </c>
      <c r="R1171" s="23" t="s">
        <v>70</v>
      </c>
      <c r="S1171" s="51"/>
    </row>
    <row r="1172" spans="9:19" ht="12.75">
      <c r="I1172" s="30" t="s">
        <v>68</v>
      </c>
      <c r="J1172" s="95"/>
      <c r="K1172" s="21" t="s">
        <v>71</v>
      </c>
      <c r="L1172" s="21"/>
      <c r="M1172" s="21"/>
      <c r="N1172" s="95"/>
      <c r="O1172" s="20" t="s">
        <v>26</v>
      </c>
      <c r="P1172" s="21"/>
      <c r="Q1172" s="44">
        <f>ROUND(J1172*N1172,0)</f>
        <v>0</v>
      </c>
      <c r="R1172" s="23" t="s">
        <v>70</v>
      </c>
      <c r="S1172" s="51"/>
    </row>
    <row r="1173" spans="9:19" ht="13.5" thickBot="1">
      <c r="I1173" s="31" t="s">
        <v>74</v>
      </c>
      <c r="J1173" s="32">
        <f>J1171+J1172</f>
        <v>0</v>
      </c>
      <c r="K1173" s="32" t="s">
        <v>75</v>
      </c>
      <c r="L1173" s="32"/>
      <c r="M1173" s="32"/>
      <c r="N1173" s="108">
        <v>220</v>
      </c>
      <c r="O1173" s="25" t="s">
        <v>26</v>
      </c>
      <c r="P1173" s="32"/>
      <c r="Q1173" s="19" t="s">
        <v>70</v>
      </c>
      <c r="R1173" s="47">
        <f>ROUND(J1173*N1173,0)</f>
        <v>0</v>
      </c>
      <c r="S1173" s="52"/>
    </row>
    <row r="1174" spans="9:19" ht="13.5" thickBot="1">
      <c r="I1174" t="s">
        <v>77</v>
      </c>
      <c r="Q1174" s="45">
        <f>SUM(Q1171:Q1172)</f>
        <v>0</v>
      </c>
      <c r="R1174" s="45">
        <f>R1173</f>
        <v>0</v>
      </c>
      <c r="S1174" s="52"/>
    </row>
    <row r="1175" ht="13.5" thickBot="1">
      <c r="I1175" s="93" t="s">
        <v>0</v>
      </c>
    </row>
    <row r="1176" spans="9:19" ht="13.5" thickBot="1">
      <c r="I1176" s="64" t="s">
        <v>80</v>
      </c>
      <c r="J1176" s="65"/>
      <c r="K1176" s="65"/>
      <c r="L1176" s="65"/>
      <c r="M1176" s="65"/>
      <c r="N1176" s="65"/>
      <c r="O1176" s="65"/>
      <c r="P1176" s="65"/>
      <c r="Q1176" s="82" t="s">
        <v>67</v>
      </c>
      <c r="R1176" s="83" t="s">
        <v>11</v>
      </c>
      <c r="S1176" s="50"/>
    </row>
    <row r="1177" spans="9:19" ht="12.75">
      <c r="I1177" s="34" t="s">
        <v>83</v>
      </c>
      <c r="J1177" s="21"/>
      <c r="K1177" s="95"/>
      <c r="L1177" s="21" t="s">
        <v>84</v>
      </c>
      <c r="M1177" s="21"/>
      <c r="N1177" s="21"/>
      <c r="O1177" s="20" t="s">
        <v>26</v>
      </c>
      <c r="P1177" s="22"/>
      <c r="Q1177" s="19" t="s">
        <v>70</v>
      </c>
      <c r="R1177" s="46">
        <f>ROUND(K1177*3.41,0)</f>
        <v>0</v>
      </c>
      <c r="S1177" s="52"/>
    </row>
    <row r="1178" spans="9:19" ht="12.75">
      <c r="I1178" s="34" t="s">
        <v>86</v>
      </c>
      <c r="J1178" s="21"/>
      <c r="K1178" s="21"/>
      <c r="L1178" s="21"/>
      <c r="M1178" s="95"/>
      <c r="N1178" s="21" t="s">
        <v>87</v>
      </c>
      <c r="O1178" s="20" t="s">
        <v>26</v>
      </c>
      <c r="P1178" s="22"/>
      <c r="Q1178" s="19" t="s">
        <v>70</v>
      </c>
      <c r="R1178" s="46">
        <f>ROUND(M1178*3600,0)</f>
        <v>0</v>
      </c>
      <c r="S1178" s="52"/>
    </row>
    <row r="1179" spans="9:19" ht="12.75">
      <c r="I1179" s="34" t="s">
        <v>90</v>
      </c>
      <c r="J1179" s="21"/>
      <c r="K1179" s="21"/>
      <c r="L1179" s="21"/>
      <c r="M1179" s="95"/>
      <c r="N1179" s="21" t="s">
        <v>87</v>
      </c>
      <c r="O1179" s="20" t="s">
        <v>26</v>
      </c>
      <c r="P1179" s="22"/>
      <c r="Q1179" s="19" t="s">
        <v>70</v>
      </c>
      <c r="R1179" s="46">
        <f>ROUND(M1179*3600,0)</f>
        <v>0</v>
      </c>
      <c r="S1179" s="52"/>
    </row>
    <row r="1180" spans="9:19" ht="12.75">
      <c r="I1180" s="34" t="s">
        <v>92</v>
      </c>
      <c r="J1180" s="21"/>
      <c r="K1180" s="95"/>
      <c r="L1180" s="21" t="s">
        <v>84</v>
      </c>
      <c r="M1180" s="21"/>
      <c r="N1180" s="21"/>
      <c r="O1180" s="20" t="s">
        <v>26</v>
      </c>
      <c r="P1180" s="22"/>
      <c r="Q1180" s="19" t="s">
        <v>70</v>
      </c>
      <c r="R1180" s="46">
        <f>ROUND(K1180*3.41,0)</f>
        <v>0</v>
      </c>
      <c r="S1180" s="52"/>
    </row>
    <row r="1181" spans="9:19" ht="13.5" thickBot="1">
      <c r="I1181" s="35" t="s">
        <v>94</v>
      </c>
      <c r="J1181" s="32"/>
      <c r="K1181" s="108"/>
      <c r="L1181" s="108"/>
      <c r="M1181" s="108"/>
      <c r="N1181" s="108"/>
      <c r="O1181" s="108"/>
      <c r="P1181" s="108"/>
      <c r="Q1181" s="109"/>
      <c r="R1181" s="110">
        <v>0</v>
      </c>
      <c r="S1181" s="52"/>
    </row>
    <row r="1182" spans="9:19" ht="13.5" thickBot="1">
      <c r="I1182" t="s">
        <v>77</v>
      </c>
      <c r="Q1182" s="45">
        <f>ROUND(Q1181,0)</f>
        <v>0</v>
      </c>
      <c r="R1182" s="45">
        <f>ROUND(SUM(R1177:R1181),0)</f>
        <v>0</v>
      </c>
      <c r="S1182" s="52"/>
    </row>
    <row r="1183" ht="13.5" thickBot="1">
      <c r="I1183" s="93" t="s">
        <v>0</v>
      </c>
    </row>
    <row r="1184" spans="9:17" ht="13.5" thickBot="1">
      <c r="I1184" s="36" t="s">
        <v>98</v>
      </c>
      <c r="J1184" s="15"/>
      <c r="K1184" s="15"/>
      <c r="L1184" s="15"/>
      <c r="M1184" s="15"/>
      <c r="N1184" s="15"/>
      <c r="O1184" s="15"/>
      <c r="P1184" s="15"/>
      <c r="Q1184" s="45">
        <f>Q1174+Q1182</f>
        <v>0</v>
      </c>
    </row>
    <row r="1185" spans="9:17" ht="13.5" thickBot="1">
      <c r="I1185" s="36" t="s">
        <v>100</v>
      </c>
      <c r="J1185" s="15"/>
      <c r="K1185" s="15"/>
      <c r="L1185" s="15"/>
      <c r="M1185" s="15"/>
      <c r="N1185" s="15"/>
      <c r="O1185" s="15"/>
      <c r="P1185" s="15"/>
      <c r="Q1185" s="45">
        <f>R1157+R1168+R1174+R1182</f>
        <v>0</v>
      </c>
    </row>
    <row r="1186" ht="13.5" thickBot="1">
      <c r="I1186" s="93" t="s">
        <v>0</v>
      </c>
    </row>
    <row r="1187" spans="9:14" ht="13.5" thickBot="1">
      <c r="I1187" s="64" t="s">
        <v>104</v>
      </c>
      <c r="J1187" s="65"/>
      <c r="K1187" s="65"/>
      <c r="L1187" s="65"/>
      <c r="M1187" s="65"/>
      <c r="N1187" s="66"/>
    </row>
    <row r="1188" spans="9:18" ht="13.5" thickBot="1">
      <c r="I1188" s="36">
        <f>J1173</f>
        <v>0</v>
      </c>
      <c r="J1188" s="15" t="s">
        <v>106</v>
      </c>
      <c r="K1188" s="111"/>
      <c r="L1188" s="33" t="s">
        <v>26</v>
      </c>
      <c r="M1188" s="36">
        <f>ROUND(I1188*K1188,0)</f>
        <v>0</v>
      </c>
      <c r="N1188" s="16" t="s">
        <v>36</v>
      </c>
      <c r="O1188" s="93" t="s">
        <v>0</v>
      </c>
      <c r="P1188" s="93" t="s">
        <v>0</v>
      </c>
      <c r="Q1188" s="93" t="s">
        <v>0</v>
      </c>
      <c r="R1188" s="93" t="s">
        <v>0</v>
      </c>
    </row>
    <row r="1189" spans="9:19" ht="13.5" thickBot="1">
      <c r="I1189" s="117" t="s">
        <v>0</v>
      </c>
      <c r="J1189" s="15" t="s">
        <v>1</v>
      </c>
      <c r="K1189" s="99">
        <v>28</v>
      </c>
      <c r="L1189" s="15" t="s">
        <v>2</v>
      </c>
      <c r="M1189" s="100"/>
      <c r="N1189" s="37"/>
      <c r="O1189" s="37"/>
      <c r="P1189" s="37"/>
      <c r="Q1189" s="37"/>
      <c r="R1189" s="38"/>
      <c r="S1189" s="49"/>
    </row>
    <row r="1190" ht="13.5" thickBot="1">
      <c r="I1190" s="93" t="s">
        <v>0</v>
      </c>
    </row>
    <row r="1191" spans="9:19" ht="13.5" thickBot="1">
      <c r="I1191" s="64" t="s">
        <v>3</v>
      </c>
      <c r="J1191" s="65"/>
      <c r="K1191" s="65"/>
      <c r="L1191" s="65"/>
      <c r="M1191" s="65"/>
      <c r="N1191" s="65"/>
      <c r="O1191" s="65"/>
      <c r="P1191" s="65"/>
      <c r="Q1191" s="65"/>
      <c r="R1191" s="75" t="s">
        <v>4</v>
      </c>
      <c r="S1191" s="50"/>
    </row>
    <row r="1192" spans="9:19" ht="13.5" thickBot="1">
      <c r="I1192" s="69" t="s">
        <v>5</v>
      </c>
      <c r="J1192" s="70"/>
      <c r="K1192" s="71" t="s">
        <v>6</v>
      </c>
      <c r="L1192" s="70"/>
      <c r="M1192" s="70"/>
      <c r="N1192" s="72" t="s">
        <v>7</v>
      </c>
      <c r="O1192" s="73" t="s">
        <v>8</v>
      </c>
      <c r="P1192" s="72" t="s">
        <v>9</v>
      </c>
      <c r="Q1192" s="73" t="s">
        <v>10</v>
      </c>
      <c r="R1192" s="74" t="s">
        <v>11</v>
      </c>
      <c r="S1192" s="50"/>
    </row>
    <row r="1193" spans="9:19" ht="12.75">
      <c r="I1193" s="8" t="s">
        <v>15</v>
      </c>
      <c r="J1193" s="4"/>
      <c r="K1193" s="101"/>
      <c r="L1193" s="20" t="s">
        <v>16</v>
      </c>
      <c r="M1193" s="102"/>
      <c r="N1193" s="81">
        <f>ROUND(K1193*M1193*10.76,2)</f>
        <v>0</v>
      </c>
      <c r="O1193" s="19" t="s">
        <v>17</v>
      </c>
      <c r="P1193" s="19" t="s">
        <v>17</v>
      </c>
      <c r="Q1193" s="19" t="s">
        <v>17</v>
      </c>
      <c r="R1193" s="23" t="s">
        <v>17</v>
      </c>
      <c r="S1193" s="51"/>
    </row>
    <row r="1194" spans="9:19" ht="12.75">
      <c r="I1194" s="34" t="s">
        <v>18</v>
      </c>
      <c r="J1194" s="21"/>
      <c r="K1194" s="101"/>
      <c r="L1194" s="20" t="s">
        <v>16</v>
      </c>
      <c r="M1194" s="102"/>
      <c r="N1194" s="81">
        <f>ROUND(K1194*M1194*10.76,2)</f>
        <v>0</v>
      </c>
      <c r="O1194" s="18">
        <v>1.1</v>
      </c>
      <c r="P1194" s="18">
        <f>$D$39-$G$29</f>
        <v>19.799999999999997</v>
      </c>
      <c r="Q1194" s="107">
        <v>1</v>
      </c>
      <c r="R1194" s="46">
        <f aca="true" t="shared" si="97" ref="R1194:R1199">ROUND(N1194*O1194*P1194*Q1194,0)</f>
        <v>0</v>
      </c>
      <c r="S1194" s="52"/>
    </row>
    <row r="1195" spans="9:19" ht="12.75">
      <c r="I1195" s="68" t="s">
        <v>19</v>
      </c>
      <c r="J1195" s="21"/>
      <c r="K1195" s="41" t="s">
        <v>20</v>
      </c>
      <c r="L1195" s="20" t="s">
        <v>16</v>
      </c>
      <c r="M1195" s="42" t="s">
        <v>20</v>
      </c>
      <c r="N1195" s="18">
        <f>N1193-N1194</f>
        <v>0</v>
      </c>
      <c r="O1195" s="18">
        <v>0.5</v>
      </c>
      <c r="P1195" s="18">
        <f>$D$39-$G$29</f>
        <v>19.799999999999997</v>
      </c>
      <c r="Q1195" s="107">
        <v>1</v>
      </c>
      <c r="R1195" s="46">
        <f t="shared" si="97"/>
        <v>0</v>
      </c>
      <c r="S1195" s="52"/>
    </row>
    <row r="1196" spans="9:19" ht="12.75">
      <c r="I1196" s="34" t="s">
        <v>23</v>
      </c>
      <c r="J1196" s="21"/>
      <c r="K1196" s="101"/>
      <c r="L1196" s="20" t="s">
        <v>16</v>
      </c>
      <c r="M1196" s="102"/>
      <c r="N1196" s="81">
        <f>ROUND(K1196*M1196*10.76,2)</f>
        <v>0</v>
      </c>
      <c r="O1196" s="18">
        <v>0.5</v>
      </c>
      <c r="P1196" s="18">
        <f>$P$6*2/3</f>
        <v>13.199999999999998</v>
      </c>
      <c r="Q1196" s="107">
        <v>1</v>
      </c>
      <c r="R1196" s="46">
        <f t="shared" si="97"/>
        <v>0</v>
      </c>
      <c r="S1196" s="52"/>
    </row>
    <row r="1197" spans="9:19" ht="12.75">
      <c r="I1197" s="34" t="s">
        <v>27</v>
      </c>
      <c r="J1197" s="21"/>
      <c r="K1197" s="101"/>
      <c r="L1197" s="20" t="s">
        <v>16</v>
      </c>
      <c r="M1197" s="102"/>
      <c r="N1197" s="81">
        <f>ROUND(K1197*M1197*10.76,2)</f>
        <v>0</v>
      </c>
      <c r="O1197" s="18">
        <v>1.1</v>
      </c>
      <c r="P1197" s="18">
        <f>$P$6*2/3</f>
        <v>13.199999999999998</v>
      </c>
      <c r="Q1197" s="107">
        <v>1</v>
      </c>
      <c r="R1197" s="46">
        <f t="shared" si="97"/>
        <v>0</v>
      </c>
      <c r="S1197" s="52"/>
    </row>
    <row r="1198" spans="9:19" ht="12.75">
      <c r="I1198" s="34" t="s">
        <v>29</v>
      </c>
      <c r="J1198" s="21"/>
      <c r="K1198" s="101"/>
      <c r="L1198" s="20" t="s">
        <v>16</v>
      </c>
      <c r="M1198" s="102"/>
      <c r="N1198" s="81">
        <f>ROUND(K1198*M1198*10.76,2)</f>
        <v>0</v>
      </c>
      <c r="O1198" s="18">
        <v>0.3</v>
      </c>
      <c r="P1198" s="18">
        <f>$P$6*2/3</f>
        <v>13.199999999999998</v>
      </c>
      <c r="Q1198" s="107">
        <v>1</v>
      </c>
      <c r="R1198" s="46">
        <f t="shared" si="97"/>
        <v>0</v>
      </c>
      <c r="S1198" s="52"/>
    </row>
    <row r="1199" spans="9:19" ht="12.75">
      <c r="I1199" s="34" t="s">
        <v>31</v>
      </c>
      <c r="J1199" s="21"/>
      <c r="K1199" s="101"/>
      <c r="L1199" s="20" t="s">
        <v>16</v>
      </c>
      <c r="M1199" s="102"/>
      <c r="N1199" s="81">
        <f>ROUND(K1199*M1199*10.76,2)</f>
        <v>0</v>
      </c>
      <c r="O1199" s="18">
        <v>0.3</v>
      </c>
      <c r="P1199" s="18">
        <f>$P$6*2/3</f>
        <v>13.199999999999998</v>
      </c>
      <c r="Q1199" s="107">
        <v>1</v>
      </c>
      <c r="R1199" s="46">
        <f t="shared" si="97"/>
        <v>0</v>
      </c>
      <c r="S1199" s="52"/>
    </row>
    <row r="1200" spans="9:19" ht="13.5" thickBot="1">
      <c r="I1200" s="103">
        <v>0</v>
      </c>
      <c r="J1200" s="11" t="s">
        <v>40</v>
      </c>
      <c r="K1200" s="24"/>
      <c r="L1200" s="25"/>
      <c r="M1200" s="26"/>
      <c r="N1200" s="27"/>
      <c r="O1200" s="28"/>
      <c r="P1200" s="29"/>
      <c r="Q1200" s="29"/>
      <c r="R1200" s="47">
        <f>ROUND(SUM(R1194:R1199)*(I1200/100),0)</f>
        <v>0</v>
      </c>
      <c r="S1200" s="52"/>
    </row>
    <row r="1201" spans="9:19" ht="13.5" thickBot="1">
      <c r="I1201" t="s">
        <v>46</v>
      </c>
      <c r="P1201" s="4"/>
      <c r="R1201" s="45">
        <f>SUM(R1194:R1200)</f>
        <v>0</v>
      </c>
      <c r="S1201" s="52"/>
    </row>
    <row r="1202" ht="13.5" thickBot="1">
      <c r="I1202" s="93" t="s">
        <v>0</v>
      </c>
    </row>
    <row r="1203" spans="9:19" ht="13.5" thickBot="1">
      <c r="I1203" s="64" t="s">
        <v>50</v>
      </c>
      <c r="J1203" s="65"/>
      <c r="K1203" s="65"/>
      <c r="L1203" s="65"/>
      <c r="M1203" s="65"/>
      <c r="N1203" s="65"/>
      <c r="O1203" s="65"/>
      <c r="P1203" s="65"/>
      <c r="Q1203" s="65"/>
      <c r="R1203" s="75" t="s">
        <v>4</v>
      </c>
      <c r="S1203" s="50"/>
    </row>
    <row r="1204" spans="9:19" ht="13.5" thickBot="1">
      <c r="I1204" s="69" t="s">
        <v>5</v>
      </c>
      <c r="J1204" s="70"/>
      <c r="K1204" s="71" t="s">
        <v>6</v>
      </c>
      <c r="L1204" s="70"/>
      <c r="M1204" s="70"/>
      <c r="N1204" s="72" t="s">
        <v>7</v>
      </c>
      <c r="O1204" s="73" t="s">
        <v>8</v>
      </c>
      <c r="P1204" s="72" t="s">
        <v>9</v>
      </c>
      <c r="Q1204" s="73" t="s">
        <v>10</v>
      </c>
      <c r="R1204" s="74" t="s">
        <v>11</v>
      </c>
      <c r="S1204" s="50"/>
    </row>
    <row r="1205" spans="9:19" ht="12.75">
      <c r="I1205" s="104" t="s">
        <v>54</v>
      </c>
      <c r="J1205" s="4"/>
      <c r="K1205" s="101"/>
      <c r="L1205" s="20" t="s">
        <v>16</v>
      </c>
      <c r="M1205" s="102"/>
      <c r="N1205" s="18">
        <f aca="true" t="shared" si="98" ref="N1205:N1210">ROUND(K1205*M1205*10.76,2)</f>
        <v>0</v>
      </c>
      <c r="O1205" s="43">
        <v>0.5</v>
      </c>
      <c r="P1205" s="106"/>
      <c r="Q1205" s="107">
        <v>1</v>
      </c>
      <c r="R1205" s="46">
        <f aca="true" t="shared" si="99" ref="R1205:R1210">ROUND(N1205*O1205*P1205*Q1205,0)</f>
        <v>0</v>
      </c>
      <c r="S1205" s="52"/>
    </row>
    <row r="1206" spans="9:19" ht="12.75">
      <c r="I1206" s="105" t="s">
        <v>54</v>
      </c>
      <c r="J1206" s="21"/>
      <c r="K1206" s="101"/>
      <c r="L1206" s="20" t="s">
        <v>16</v>
      </c>
      <c r="M1206" s="102"/>
      <c r="N1206" s="18">
        <f t="shared" si="98"/>
        <v>0</v>
      </c>
      <c r="O1206" s="18">
        <v>0.5</v>
      </c>
      <c r="P1206" s="106"/>
      <c r="Q1206" s="107">
        <v>1</v>
      </c>
      <c r="R1206" s="46">
        <f t="shared" si="99"/>
        <v>0</v>
      </c>
      <c r="S1206" s="52"/>
    </row>
    <row r="1207" spans="9:19" ht="12.75">
      <c r="I1207" s="105" t="s">
        <v>55</v>
      </c>
      <c r="J1207" s="21"/>
      <c r="K1207" s="101"/>
      <c r="L1207" s="20" t="s">
        <v>16</v>
      </c>
      <c r="M1207" s="102"/>
      <c r="N1207" s="18">
        <f t="shared" si="98"/>
        <v>0</v>
      </c>
      <c r="O1207" s="18">
        <v>1.1</v>
      </c>
      <c r="P1207" s="106"/>
      <c r="Q1207" s="107">
        <v>1</v>
      </c>
      <c r="R1207" s="46">
        <f t="shared" si="99"/>
        <v>0</v>
      </c>
      <c r="S1207" s="52"/>
    </row>
    <row r="1208" spans="9:19" ht="12.75">
      <c r="I1208" s="105" t="s">
        <v>55</v>
      </c>
      <c r="J1208" s="95"/>
      <c r="K1208" s="101"/>
      <c r="L1208" s="20" t="s">
        <v>16</v>
      </c>
      <c r="M1208" s="102"/>
      <c r="N1208" s="18">
        <f t="shared" si="98"/>
        <v>0</v>
      </c>
      <c r="O1208" s="18">
        <v>1.1</v>
      </c>
      <c r="P1208" s="106"/>
      <c r="Q1208" s="107">
        <v>1</v>
      </c>
      <c r="R1208" s="46">
        <f t="shared" si="99"/>
        <v>0</v>
      </c>
      <c r="S1208" s="52"/>
    </row>
    <row r="1209" spans="9:19" ht="12.75">
      <c r="I1209" s="34" t="s">
        <v>31</v>
      </c>
      <c r="J1209" s="21"/>
      <c r="K1209" s="101"/>
      <c r="L1209" s="20" t="s">
        <v>16</v>
      </c>
      <c r="M1209" s="102"/>
      <c r="N1209" s="18">
        <f t="shared" si="98"/>
        <v>0</v>
      </c>
      <c r="O1209" s="18">
        <v>0.3</v>
      </c>
      <c r="P1209" s="106"/>
      <c r="Q1209" s="107">
        <v>1</v>
      </c>
      <c r="R1209" s="46">
        <f t="shared" si="99"/>
        <v>0</v>
      </c>
      <c r="S1209" s="52"/>
    </row>
    <row r="1210" spans="9:19" ht="12.75">
      <c r="I1210" s="34" t="s">
        <v>59</v>
      </c>
      <c r="J1210" s="21"/>
      <c r="K1210" s="101"/>
      <c r="L1210" s="20" t="s">
        <v>16</v>
      </c>
      <c r="M1210" s="102"/>
      <c r="N1210" s="18">
        <f t="shared" si="98"/>
        <v>0</v>
      </c>
      <c r="O1210" s="18">
        <v>0.6</v>
      </c>
      <c r="P1210" s="106"/>
      <c r="Q1210" s="107">
        <v>1</v>
      </c>
      <c r="R1210" s="46">
        <f t="shared" si="99"/>
        <v>0</v>
      </c>
      <c r="S1210" s="52"/>
    </row>
    <row r="1211" spans="9:19" ht="13.5" thickBot="1">
      <c r="I1211" s="103">
        <v>0</v>
      </c>
      <c r="J1211" s="11" t="s">
        <v>40</v>
      </c>
      <c r="K1211" s="24"/>
      <c r="L1211" s="25"/>
      <c r="M1211" s="26"/>
      <c r="N1211" s="27"/>
      <c r="O1211" s="28"/>
      <c r="P1211" s="29"/>
      <c r="Q1211" s="29"/>
      <c r="R1211" s="46">
        <f>ROUND(SUM(R1205:R1210)*(I1211/100),0)</f>
        <v>0</v>
      </c>
      <c r="S1211" s="52"/>
    </row>
    <row r="1212" spans="9:19" ht="13.5" thickBot="1">
      <c r="I1212" t="s">
        <v>46</v>
      </c>
      <c r="P1212" s="4"/>
      <c r="R1212" s="45">
        <f>SUM(R1205:R1211)</f>
        <v>0</v>
      </c>
      <c r="S1212" s="52"/>
    </row>
    <row r="1213" ht="13.5" thickBot="1">
      <c r="I1213" s="93" t="s">
        <v>0</v>
      </c>
    </row>
    <row r="1214" spans="9:19" ht="13.5" thickBot="1">
      <c r="I1214" s="64" t="s">
        <v>66</v>
      </c>
      <c r="J1214" s="65"/>
      <c r="K1214" s="65"/>
      <c r="L1214" s="65"/>
      <c r="M1214" s="65"/>
      <c r="N1214" s="65"/>
      <c r="O1214" s="65"/>
      <c r="P1214" s="65"/>
      <c r="Q1214" s="82" t="s">
        <v>67</v>
      </c>
      <c r="R1214" s="83" t="s">
        <v>11</v>
      </c>
      <c r="S1214" s="50"/>
    </row>
    <row r="1215" spans="9:19" ht="12.75">
      <c r="I1215" s="30" t="s">
        <v>68</v>
      </c>
      <c r="J1215" s="95"/>
      <c r="K1215" s="21" t="s">
        <v>69</v>
      </c>
      <c r="L1215" s="21"/>
      <c r="M1215" s="21"/>
      <c r="N1215" s="95">
        <v>230</v>
      </c>
      <c r="O1215" s="20" t="s">
        <v>26</v>
      </c>
      <c r="P1215" s="21"/>
      <c r="Q1215" s="44">
        <f>ROUND(J1215*N1215,0)</f>
        <v>0</v>
      </c>
      <c r="R1215" s="23" t="s">
        <v>70</v>
      </c>
      <c r="S1215" s="51"/>
    </row>
    <row r="1216" spans="9:19" ht="12.75">
      <c r="I1216" s="30" t="s">
        <v>68</v>
      </c>
      <c r="J1216" s="95"/>
      <c r="K1216" s="21" t="s">
        <v>71</v>
      </c>
      <c r="L1216" s="21"/>
      <c r="M1216" s="21"/>
      <c r="N1216" s="95"/>
      <c r="O1216" s="20" t="s">
        <v>26</v>
      </c>
      <c r="P1216" s="21"/>
      <c r="Q1216" s="44">
        <f>ROUND(J1216*N1216,0)</f>
        <v>0</v>
      </c>
      <c r="R1216" s="23" t="s">
        <v>70</v>
      </c>
      <c r="S1216" s="51"/>
    </row>
    <row r="1217" spans="9:19" ht="13.5" thickBot="1">
      <c r="I1217" s="31" t="s">
        <v>74</v>
      </c>
      <c r="J1217" s="32">
        <f>J1215+J1216</f>
        <v>0</v>
      </c>
      <c r="K1217" s="32" t="s">
        <v>75</v>
      </c>
      <c r="L1217" s="32"/>
      <c r="M1217" s="32"/>
      <c r="N1217" s="108">
        <v>220</v>
      </c>
      <c r="O1217" s="25" t="s">
        <v>26</v>
      </c>
      <c r="P1217" s="32"/>
      <c r="Q1217" s="19" t="s">
        <v>70</v>
      </c>
      <c r="R1217" s="47">
        <f>ROUND(J1217*N1217,0)</f>
        <v>0</v>
      </c>
      <c r="S1217" s="52"/>
    </row>
    <row r="1218" spans="9:19" ht="13.5" thickBot="1">
      <c r="I1218" t="s">
        <v>77</v>
      </c>
      <c r="Q1218" s="45">
        <f>SUM(Q1215:Q1216)</f>
        <v>0</v>
      </c>
      <c r="R1218" s="45">
        <f>R1217</f>
        <v>0</v>
      </c>
      <c r="S1218" s="52"/>
    </row>
    <row r="1219" ht="13.5" thickBot="1">
      <c r="I1219" s="93" t="s">
        <v>0</v>
      </c>
    </row>
    <row r="1220" spans="9:19" ht="13.5" thickBot="1">
      <c r="I1220" s="64" t="s">
        <v>80</v>
      </c>
      <c r="J1220" s="65"/>
      <c r="K1220" s="65"/>
      <c r="L1220" s="65"/>
      <c r="M1220" s="65"/>
      <c r="N1220" s="65"/>
      <c r="O1220" s="65"/>
      <c r="P1220" s="65"/>
      <c r="Q1220" s="82" t="s">
        <v>67</v>
      </c>
      <c r="R1220" s="83" t="s">
        <v>11</v>
      </c>
      <c r="S1220" s="50"/>
    </row>
    <row r="1221" spans="9:19" ht="12.75">
      <c r="I1221" s="34" t="s">
        <v>83</v>
      </c>
      <c r="J1221" s="21"/>
      <c r="K1221" s="95"/>
      <c r="L1221" s="21" t="s">
        <v>84</v>
      </c>
      <c r="M1221" s="21"/>
      <c r="N1221" s="21"/>
      <c r="O1221" s="20" t="s">
        <v>26</v>
      </c>
      <c r="P1221" s="22"/>
      <c r="Q1221" s="19" t="s">
        <v>70</v>
      </c>
      <c r="R1221" s="46">
        <f>ROUND(K1221*3.41,0)</f>
        <v>0</v>
      </c>
      <c r="S1221" s="52"/>
    </row>
    <row r="1222" spans="9:19" ht="12.75">
      <c r="I1222" s="34" t="s">
        <v>86</v>
      </c>
      <c r="J1222" s="21"/>
      <c r="K1222" s="21"/>
      <c r="L1222" s="21"/>
      <c r="M1222" s="95"/>
      <c r="N1222" s="21" t="s">
        <v>87</v>
      </c>
      <c r="O1222" s="20" t="s">
        <v>26</v>
      </c>
      <c r="P1222" s="22"/>
      <c r="Q1222" s="19" t="s">
        <v>70</v>
      </c>
      <c r="R1222" s="46">
        <f>ROUND(M1222*3600,0)</f>
        <v>0</v>
      </c>
      <c r="S1222" s="52"/>
    </row>
    <row r="1223" spans="9:19" ht="12.75">
      <c r="I1223" s="34" t="s">
        <v>90</v>
      </c>
      <c r="J1223" s="21"/>
      <c r="K1223" s="21"/>
      <c r="L1223" s="21"/>
      <c r="M1223" s="95"/>
      <c r="N1223" s="21" t="s">
        <v>87</v>
      </c>
      <c r="O1223" s="20" t="s">
        <v>26</v>
      </c>
      <c r="P1223" s="22"/>
      <c r="Q1223" s="19" t="s">
        <v>70</v>
      </c>
      <c r="R1223" s="46">
        <f>ROUND(M1223*3600,0)</f>
        <v>0</v>
      </c>
      <c r="S1223" s="52"/>
    </row>
    <row r="1224" spans="9:19" ht="12.75">
      <c r="I1224" s="34" t="s">
        <v>92</v>
      </c>
      <c r="J1224" s="21"/>
      <c r="K1224" s="95"/>
      <c r="L1224" s="21" t="s">
        <v>84</v>
      </c>
      <c r="M1224" s="21"/>
      <c r="N1224" s="21"/>
      <c r="O1224" s="20" t="s">
        <v>26</v>
      </c>
      <c r="P1224" s="22"/>
      <c r="Q1224" s="19" t="s">
        <v>70</v>
      </c>
      <c r="R1224" s="46">
        <f>ROUND(K1224*3.41,0)</f>
        <v>0</v>
      </c>
      <c r="S1224" s="52"/>
    </row>
    <row r="1225" spans="9:19" ht="13.5" thickBot="1">
      <c r="I1225" s="35" t="s">
        <v>94</v>
      </c>
      <c r="J1225" s="32"/>
      <c r="K1225" s="108"/>
      <c r="L1225" s="108"/>
      <c r="M1225" s="108"/>
      <c r="N1225" s="108"/>
      <c r="O1225" s="108"/>
      <c r="P1225" s="108"/>
      <c r="Q1225" s="109"/>
      <c r="R1225" s="110">
        <v>0</v>
      </c>
      <c r="S1225" s="52"/>
    </row>
    <row r="1226" spans="9:19" ht="13.5" thickBot="1">
      <c r="I1226" t="s">
        <v>77</v>
      </c>
      <c r="Q1226" s="45">
        <f>ROUND(Q1225,0)</f>
        <v>0</v>
      </c>
      <c r="R1226" s="45">
        <f>ROUND(SUM(R1221:R1225),0)</f>
        <v>0</v>
      </c>
      <c r="S1226" s="52"/>
    </row>
    <row r="1227" ht="13.5" thickBot="1">
      <c r="I1227" s="93" t="s">
        <v>0</v>
      </c>
    </row>
    <row r="1228" spans="9:17" ht="13.5" thickBot="1">
      <c r="I1228" s="36" t="s">
        <v>98</v>
      </c>
      <c r="J1228" s="15"/>
      <c r="K1228" s="15"/>
      <c r="L1228" s="15"/>
      <c r="M1228" s="15"/>
      <c r="N1228" s="15"/>
      <c r="O1228" s="15"/>
      <c r="P1228" s="15"/>
      <c r="Q1228" s="45">
        <f>Q1218+Q1226</f>
        <v>0</v>
      </c>
    </row>
    <row r="1229" spans="9:17" ht="13.5" thickBot="1">
      <c r="I1229" s="36" t="s">
        <v>100</v>
      </c>
      <c r="J1229" s="15"/>
      <c r="K1229" s="15"/>
      <c r="L1229" s="15"/>
      <c r="M1229" s="15"/>
      <c r="N1229" s="15"/>
      <c r="O1229" s="15"/>
      <c r="P1229" s="15"/>
      <c r="Q1229" s="45">
        <f>R1201+R1212+R1218+R1226</f>
        <v>0</v>
      </c>
    </row>
    <row r="1230" ht="13.5" thickBot="1">
      <c r="I1230" s="93" t="s">
        <v>0</v>
      </c>
    </row>
    <row r="1231" spans="9:14" ht="13.5" thickBot="1">
      <c r="I1231" s="64" t="s">
        <v>104</v>
      </c>
      <c r="J1231" s="65"/>
      <c r="K1231" s="65"/>
      <c r="L1231" s="65"/>
      <c r="M1231" s="65"/>
      <c r="N1231" s="66"/>
    </row>
    <row r="1232" spans="9:18" ht="13.5" thickBot="1">
      <c r="I1232" s="36">
        <f>J1217</f>
        <v>0</v>
      </c>
      <c r="J1232" s="15" t="s">
        <v>106</v>
      </c>
      <c r="K1232" s="111"/>
      <c r="L1232" s="33" t="s">
        <v>26</v>
      </c>
      <c r="M1232" s="36">
        <f>ROUND(I1232*K1232,0)</f>
        <v>0</v>
      </c>
      <c r="N1232" s="16" t="s">
        <v>36</v>
      </c>
      <c r="O1232" s="93" t="s">
        <v>0</v>
      </c>
      <c r="P1232" s="93" t="s">
        <v>0</v>
      </c>
      <c r="Q1232" s="93" t="s">
        <v>0</v>
      </c>
      <c r="R1232" s="93" t="s">
        <v>0</v>
      </c>
    </row>
    <row r="1233" spans="9:19" ht="13.5" thickBot="1">
      <c r="I1233" s="117" t="s">
        <v>0</v>
      </c>
      <c r="J1233" s="15" t="s">
        <v>1</v>
      </c>
      <c r="K1233" s="99">
        <v>29</v>
      </c>
      <c r="L1233" s="15" t="s">
        <v>2</v>
      </c>
      <c r="M1233" s="100"/>
      <c r="N1233" s="37"/>
      <c r="O1233" s="37"/>
      <c r="P1233" s="37"/>
      <c r="Q1233" s="37"/>
      <c r="R1233" s="38"/>
      <c r="S1233" s="49"/>
    </row>
    <row r="1234" ht="13.5" thickBot="1">
      <c r="I1234" s="93" t="s">
        <v>0</v>
      </c>
    </row>
    <row r="1235" spans="9:19" ht="13.5" thickBot="1">
      <c r="I1235" s="64" t="s">
        <v>3</v>
      </c>
      <c r="J1235" s="65"/>
      <c r="K1235" s="65"/>
      <c r="L1235" s="65"/>
      <c r="M1235" s="65"/>
      <c r="N1235" s="65"/>
      <c r="O1235" s="65"/>
      <c r="P1235" s="65"/>
      <c r="Q1235" s="65"/>
      <c r="R1235" s="75" t="s">
        <v>4</v>
      </c>
      <c r="S1235" s="50"/>
    </row>
    <row r="1236" spans="9:19" ht="13.5" thickBot="1">
      <c r="I1236" s="69" t="s">
        <v>5</v>
      </c>
      <c r="J1236" s="70"/>
      <c r="K1236" s="71" t="s">
        <v>6</v>
      </c>
      <c r="L1236" s="70"/>
      <c r="M1236" s="70"/>
      <c r="N1236" s="72" t="s">
        <v>7</v>
      </c>
      <c r="O1236" s="73" t="s">
        <v>8</v>
      </c>
      <c r="P1236" s="72" t="s">
        <v>9</v>
      </c>
      <c r="Q1236" s="73" t="s">
        <v>10</v>
      </c>
      <c r="R1236" s="74" t="s">
        <v>11</v>
      </c>
      <c r="S1236" s="50"/>
    </row>
    <row r="1237" spans="9:19" ht="12.75">
      <c r="I1237" s="8" t="s">
        <v>15</v>
      </c>
      <c r="J1237" s="4"/>
      <c r="K1237" s="101"/>
      <c r="L1237" s="20" t="s">
        <v>16</v>
      </c>
      <c r="M1237" s="102"/>
      <c r="N1237" s="81">
        <f>ROUND(K1237*M1237*10.76,2)</f>
        <v>0</v>
      </c>
      <c r="O1237" s="19" t="s">
        <v>17</v>
      </c>
      <c r="P1237" s="19" t="s">
        <v>17</v>
      </c>
      <c r="Q1237" s="19" t="s">
        <v>17</v>
      </c>
      <c r="R1237" s="23" t="s">
        <v>17</v>
      </c>
      <c r="S1237" s="51"/>
    </row>
    <row r="1238" spans="9:19" ht="12.75">
      <c r="I1238" s="34" t="s">
        <v>18</v>
      </c>
      <c r="J1238" s="21"/>
      <c r="K1238" s="101"/>
      <c r="L1238" s="20" t="s">
        <v>16</v>
      </c>
      <c r="M1238" s="102"/>
      <c r="N1238" s="81">
        <f>ROUND(K1238*M1238*10.76,2)</f>
        <v>0</v>
      </c>
      <c r="O1238" s="18">
        <v>1.1</v>
      </c>
      <c r="P1238" s="18">
        <f>$D$39-$G$29</f>
        <v>19.799999999999997</v>
      </c>
      <c r="Q1238" s="107">
        <v>1</v>
      </c>
      <c r="R1238" s="46">
        <f aca="true" t="shared" si="100" ref="R1238:R1243">ROUND(N1238*O1238*P1238*Q1238,0)</f>
        <v>0</v>
      </c>
      <c r="S1238" s="52"/>
    </row>
    <row r="1239" spans="9:19" ht="12.75">
      <c r="I1239" s="68" t="s">
        <v>19</v>
      </c>
      <c r="J1239" s="21"/>
      <c r="K1239" s="41" t="s">
        <v>20</v>
      </c>
      <c r="L1239" s="20" t="s">
        <v>16</v>
      </c>
      <c r="M1239" s="42" t="s">
        <v>20</v>
      </c>
      <c r="N1239" s="18">
        <f>N1237-N1238</f>
        <v>0</v>
      </c>
      <c r="O1239" s="18">
        <v>0.5</v>
      </c>
      <c r="P1239" s="18">
        <f>$D$39-$G$29</f>
        <v>19.799999999999997</v>
      </c>
      <c r="Q1239" s="107">
        <v>1</v>
      </c>
      <c r="R1239" s="46">
        <f t="shared" si="100"/>
        <v>0</v>
      </c>
      <c r="S1239" s="52"/>
    </row>
    <row r="1240" spans="9:19" ht="12.75">
      <c r="I1240" s="34" t="s">
        <v>23</v>
      </c>
      <c r="J1240" s="21"/>
      <c r="K1240" s="101"/>
      <c r="L1240" s="20" t="s">
        <v>16</v>
      </c>
      <c r="M1240" s="102"/>
      <c r="N1240" s="81">
        <f>ROUND(K1240*M1240*10.76,2)</f>
        <v>0</v>
      </c>
      <c r="O1240" s="18">
        <v>0.5</v>
      </c>
      <c r="P1240" s="18">
        <f>$P$6*2/3</f>
        <v>13.199999999999998</v>
      </c>
      <c r="Q1240" s="107">
        <v>1</v>
      </c>
      <c r="R1240" s="46">
        <f t="shared" si="100"/>
        <v>0</v>
      </c>
      <c r="S1240" s="52"/>
    </row>
    <row r="1241" spans="9:19" ht="12.75">
      <c r="I1241" s="34" t="s">
        <v>27</v>
      </c>
      <c r="J1241" s="21"/>
      <c r="K1241" s="101"/>
      <c r="L1241" s="20" t="s">
        <v>16</v>
      </c>
      <c r="M1241" s="102"/>
      <c r="N1241" s="81">
        <f>ROUND(K1241*M1241*10.76,2)</f>
        <v>0</v>
      </c>
      <c r="O1241" s="18">
        <v>1.1</v>
      </c>
      <c r="P1241" s="18">
        <f>$P$6*2/3</f>
        <v>13.199999999999998</v>
      </c>
      <c r="Q1241" s="107">
        <v>1</v>
      </c>
      <c r="R1241" s="46">
        <f t="shared" si="100"/>
        <v>0</v>
      </c>
      <c r="S1241" s="52"/>
    </row>
    <row r="1242" spans="9:19" ht="12.75">
      <c r="I1242" s="34" t="s">
        <v>29</v>
      </c>
      <c r="J1242" s="21"/>
      <c r="K1242" s="101"/>
      <c r="L1242" s="20" t="s">
        <v>16</v>
      </c>
      <c r="M1242" s="102"/>
      <c r="N1242" s="81">
        <f>ROUND(K1242*M1242*10.76,2)</f>
        <v>0</v>
      </c>
      <c r="O1242" s="18">
        <v>0.3</v>
      </c>
      <c r="P1242" s="18">
        <f>$P$6*2/3</f>
        <v>13.199999999999998</v>
      </c>
      <c r="Q1242" s="107">
        <v>1</v>
      </c>
      <c r="R1242" s="46">
        <f t="shared" si="100"/>
        <v>0</v>
      </c>
      <c r="S1242" s="52"/>
    </row>
    <row r="1243" spans="9:19" ht="12.75">
      <c r="I1243" s="34" t="s">
        <v>31</v>
      </c>
      <c r="J1243" s="21"/>
      <c r="K1243" s="101"/>
      <c r="L1243" s="20" t="s">
        <v>16</v>
      </c>
      <c r="M1243" s="102"/>
      <c r="N1243" s="81">
        <f>ROUND(K1243*M1243*10.76,2)</f>
        <v>0</v>
      </c>
      <c r="O1243" s="18">
        <v>0.3</v>
      </c>
      <c r="P1243" s="18">
        <f>$P$6*2/3</f>
        <v>13.199999999999998</v>
      </c>
      <c r="Q1243" s="107">
        <v>1</v>
      </c>
      <c r="R1243" s="46">
        <f t="shared" si="100"/>
        <v>0</v>
      </c>
      <c r="S1243" s="52"/>
    </row>
    <row r="1244" spans="9:19" ht="13.5" thickBot="1">
      <c r="I1244" s="103">
        <v>0</v>
      </c>
      <c r="J1244" s="11" t="s">
        <v>40</v>
      </c>
      <c r="K1244" s="24"/>
      <c r="L1244" s="25"/>
      <c r="M1244" s="26"/>
      <c r="N1244" s="27"/>
      <c r="O1244" s="28"/>
      <c r="P1244" s="29"/>
      <c r="Q1244" s="29"/>
      <c r="R1244" s="47">
        <f>ROUND(SUM(R1238:R1243)*(I1244/100),0)</f>
        <v>0</v>
      </c>
      <c r="S1244" s="52"/>
    </row>
    <row r="1245" spans="9:19" ht="13.5" thickBot="1">
      <c r="I1245" t="s">
        <v>46</v>
      </c>
      <c r="P1245" s="4"/>
      <c r="R1245" s="45">
        <f>SUM(R1238:R1244)</f>
        <v>0</v>
      </c>
      <c r="S1245" s="52"/>
    </row>
    <row r="1246" ht="13.5" thickBot="1">
      <c r="I1246" s="93" t="s">
        <v>0</v>
      </c>
    </row>
    <row r="1247" spans="9:19" ht="13.5" thickBot="1">
      <c r="I1247" s="64" t="s">
        <v>50</v>
      </c>
      <c r="J1247" s="65"/>
      <c r="K1247" s="65"/>
      <c r="L1247" s="65"/>
      <c r="M1247" s="65"/>
      <c r="N1247" s="65"/>
      <c r="O1247" s="65"/>
      <c r="P1247" s="65"/>
      <c r="Q1247" s="65"/>
      <c r="R1247" s="75" t="s">
        <v>4</v>
      </c>
      <c r="S1247" s="50"/>
    </row>
    <row r="1248" spans="9:19" ht="13.5" thickBot="1">
      <c r="I1248" s="69" t="s">
        <v>5</v>
      </c>
      <c r="J1248" s="70"/>
      <c r="K1248" s="71" t="s">
        <v>6</v>
      </c>
      <c r="L1248" s="70"/>
      <c r="M1248" s="70"/>
      <c r="N1248" s="72" t="s">
        <v>7</v>
      </c>
      <c r="O1248" s="73" t="s">
        <v>8</v>
      </c>
      <c r="P1248" s="72" t="s">
        <v>9</v>
      </c>
      <c r="Q1248" s="73" t="s">
        <v>10</v>
      </c>
      <c r="R1248" s="74" t="s">
        <v>11</v>
      </c>
      <c r="S1248" s="50"/>
    </row>
    <row r="1249" spans="9:19" ht="12.75">
      <c r="I1249" s="104" t="s">
        <v>54</v>
      </c>
      <c r="J1249" s="4"/>
      <c r="K1249" s="101"/>
      <c r="L1249" s="20" t="s">
        <v>16</v>
      </c>
      <c r="M1249" s="102"/>
      <c r="N1249" s="18">
        <f aca="true" t="shared" si="101" ref="N1249:N1254">ROUND(K1249*M1249*10.76,2)</f>
        <v>0</v>
      </c>
      <c r="O1249" s="43">
        <v>0.5</v>
      </c>
      <c r="P1249" s="106"/>
      <c r="Q1249" s="107">
        <v>1</v>
      </c>
      <c r="R1249" s="46">
        <f aca="true" t="shared" si="102" ref="R1249:R1254">ROUND(N1249*O1249*P1249*Q1249,0)</f>
        <v>0</v>
      </c>
      <c r="S1249" s="52"/>
    </row>
    <row r="1250" spans="9:19" ht="12.75">
      <c r="I1250" s="105" t="s">
        <v>54</v>
      </c>
      <c r="J1250" s="21"/>
      <c r="K1250" s="101"/>
      <c r="L1250" s="20" t="s">
        <v>16</v>
      </c>
      <c r="M1250" s="102"/>
      <c r="N1250" s="18">
        <f t="shared" si="101"/>
        <v>0</v>
      </c>
      <c r="O1250" s="18">
        <v>0.5</v>
      </c>
      <c r="P1250" s="106"/>
      <c r="Q1250" s="107">
        <v>1</v>
      </c>
      <c r="R1250" s="46">
        <f t="shared" si="102"/>
        <v>0</v>
      </c>
      <c r="S1250" s="52"/>
    </row>
    <row r="1251" spans="9:19" ht="12.75">
      <c r="I1251" s="105" t="s">
        <v>55</v>
      </c>
      <c r="J1251" s="21"/>
      <c r="K1251" s="101"/>
      <c r="L1251" s="20" t="s">
        <v>16</v>
      </c>
      <c r="M1251" s="102"/>
      <c r="N1251" s="18">
        <f t="shared" si="101"/>
        <v>0</v>
      </c>
      <c r="O1251" s="18">
        <v>1.1</v>
      </c>
      <c r="P1251" s="106"/>
      <c r="Q1251" s="107">
        <v>1</v>
      </c>
      <c r="R1251" s="46">
        <f t="shared" si="102"/>
        <v>0</v>
      </c>
      <c r="S1251" s="52"/>
    </row>
    <row r="1252" spans="9:19" ht="12.75">
      <c r="I1252" s="105" t="s">
        <v>55</v>
      </c>
      <c r="J1252" s="95"/>
      <c r="K1252" s="101"/>
      <c r="L1252" s="20" t="s">
        <v>16</v>
      </c>
      <c r="M1252" s="102"/>
      <c r="N1252" s="18">
        <f t="shared" si="101"/>
        <v>0</v>
      </c>
      <c r="O1252" s="18">
        <v>1.1</v>
      </c>
      <c r="P1252" s="106"/>
      <c r="Q1252" s="107">
        <v>1</v>
      </c>
      <c r="R1252" s="46">
        <f t="shared" si="102"/>
        <v>0</v>
      </c>
      <c r="S1252" s="52"/>
    </row>
    <row r="1253" spans="9:19" ht="12.75">
      <c r="I1253" s="34" t="s">
        <v>31</v>
      </c>
      <c r="J1253" s="21"/>
      <c r="K1253" s="101"/>
      <c r="L1253" s="20" t="s">
        <v>16</v>
      </c>
      <c r="M1253" s="102"/>
      <c r="N1253" s="18">
        <f t="shared" si="101"/>
        <v>0</v>
      </c>
      <c r="O1253" s="18">
        <v>0.3</v>
      </c>
      <c r="P1253" s="106"/>
      <c r="Q1253" s="107">
        <v>1</v>
      </c>
      <c r="R1253" s="46">
        <f t="shared" si="102"/>
        <v>0</v>
      </c>
      <c r="S1253" s="52"/>
    </row>
    <row r="1254" spans="9:19" ht="12.75">
      <c r="I1254" s="34" t="s">
        <v>59</v>
      </c>
      <c r="J1254" s="21"/>
      <c r="K1254" s="101"/>
      <c r="L1254" s="20" t="s">
        <v>16</v>
      </c>
      <c r="M1254" s="102"/>
      <c r="N1254" s="18">
        <f t="shared" si="101"/>
        <v>0</v>
      </c>
      <c r="O1254" s="18">
        <v>0.6</v>
      </c>
      <c r="P1254" s="106"/>
      <c r="Q1254" s="107">
        <v>1</v>
      </c>
      <c r="R1254" s="46">
        <f t="shared" si="102"/>
        <v>0</v>
      </c>
      <c r="S1254" s="52"/>
    </row>
    <row r="1255" spans="9:19" ht="13.5" thickBot="1">
      <c r="I1255" s="103">
        <v>0</v>
      </c>
      <c r="J1255" s="11" t="s">
        <v>40</v>
      </c>
      <c r="K1255" s="24"/>
      <c r="L1255" s="25"/>
      <c r="M1255" s="26"/>
      <c r="N1255" s="27"/>
      <c r="O1255" s="28"/>
      <c r="P1255" s="29"/>
      <c r="Q1255" s="29"/>
      <c r="R1255" s="46">
        <f>ROUND(SUM(R1249:R1254)*(I1255/100),0)</f>
        <v>0</v>
      </c>
      <c r="S1255" s="52"/>
    </row>
    <row r="1256" spans="9:19" ht="13.5" thickBot="1">
      <c r="I1256" t="s">
        <v>46</v>
      </c>
      <c r="P1256" s="4"/>
      <c r="R1256" s="45">
        <f>SUM(R1249:R1255)</f>
        <v>0</v>
      </c>
      <c r="S1256" s="52"/>
    </row>
    <row r="1257" ht="13.5" thickBot="1">
      <c r="I1257" s="93" t="s">
        <v>0</v>
      </c>
    </row>
    <row r="1258" spans="9:19" ht="13.5" thickBot="1">
      <c r="I1258" s="64" t="s">
        <v>66</v>
      </c>
      <c r="J1258" s="65"/>
      <c r="K1258" s="65"/>
      <c r="L1258" s="65"/>
      <c r="M1258" s="65"/>
      <c r="N1258" s="65"/>
      <c r="O1258" s="65"/>
      <c r="P1258" s="65"/>
      <c r="Q1258" s="82" t="s">
        <v>67</v>
      </c>
      <c r="R1258" s="83" t="s">
        <v>11</v>
      </c>
      <c r="S1258" s="50"/>
    </row>
    <row r="1259" spans="9:19" ht="12.75">
      <c r="I1259" s="30" t="s">
        <v>68</v>
      </c>
      <c r="J1259" s="95"/>
      <c r="K1259" s="21" t="s">
        <v>69</v>
      </c>
      <c r="L1259" s="21"/>
      <c r="M1259" s="21"/>
      <c r="N1259" s="95">
        <v>230</v>
      </c>
      <c r="O1259" s="20" t="s">
        <v>26</v>
      </c>
      <c r="P1259" s="21"/>
      <c r="Q1259" s="44">
        <f>ROUND(J1259*N1259,0)</f>
        <v>0</v>
      </c>
      <c r="R1259" s="23" t="s">
        <v>70</v>
      </c>
      <c r="S1259" s="51"/>
    </row>
    <row r="1260" spans="9:19" ht="12.75">
      <c r="I1260" s="30" t="s">
        <v>68</v>
      </c>
      <c r="J1260" s="95"/>
      <c r="K1260" s="21" t="s">
        <v>71</v>
      </c>
      <c r="L1260" s="21"/>
      <c r="M1260" s="21"/>
      <c r="N1260" s="95"/>
      <c r="O1260" s="20" t="s">
        <v>26</v>
      </c>
      <c r="P1260" s="21"/>
      <c r="Q1260" s="44">
        <f>ROUND(J1260*N1260,0)</f>
        <v>0</v>
      </c>
      <c r="R1260" s="23" t="s">
        <v>70</v>
      </c>
      <c r="S1260" s="51"/>
    </row>
    <row r="1261" spans="9:19" ht="13.5" thickBot="1">
      <c r="I1261" s="31" t="s">
        <v>74</v>
      </c>
      <c r="J1261" s="32">
        <f>J1259+J1260</f>
        <v>0</v>
      </c>
      <c r="K1261" s="32" t="s">
        <v>75</v>
      </c>
      <c r="L1261" s="32"/>
      <c r="M1261" s="32"/>
      <c r="N1261" s="108">
        <v>220</v>
      </c>
      <c r="O1261" s="25" t="s">
        <v>26</v>
      </c>
      <c r="P1261" s="32"/>
      <c r="Q1261" s="19" t="s">
        <v>70</v>
      </c>
      <c r="R1261" s="47">
        <f>ROUND(J1261*N1261,0)</f>
        <v>0</v>
      </c>
      <c r="S1261" s="52"/>
    </row>
    <row r="1262" spans="9:19" ht="13.5" thickBot="1">
      <c r="I1262" t="s">
        <v>77</v>
      </c>
      <c r="Q1262" s="45">
        <f>SUM(Q1259:Q1260)</f>
        <v>0</v>
      </c>
      <c r="R1262" s="45">
        <f>R1261</f>
        <v>0</v>
      </c>
      <c r="S1262" s="52"/>
    </row>
    <row r="1263" ht="13.5" thickBot="1">
      <c r="I1263" s="93" t="s">
        <v>0</v>
      </c>
    </row>
    <row r="1264" spans="9:19" ht="13.5" thickBot="1">
      <c r="I1264" s="64" t="s">
        <v>80</v>
      </c>
      <c r="J1264" s="65"/>
      <c r="K1264" s="65"/>
      <c r="L1264" s="65"/>
      <c r="M1264" s="65"/>
      <c r="N1264" s="65"/>
      <c r="O1264" s="65"/>
      <c r="P1264" s="65"/>
      <c r="Q1264" s="82" t="s">
        <v>67</v>
      </c>
      <c r="R1264" s="83" t="s">
        <v>11</v>
      </c>
      <c r="S1264" s="50"/>
    </row>
    <row r="1265" spans="9:19" ht="12.75">
      <c r="I1265" s="34" t="s">
        <v>83</v>
      </c>
      <c r="J1265" s="21"/>
      <c r="K1265" s="95"/>
      <c r="L1265" s="21" t="s">
        <v>84</v>
      </c>
      <c r="M1265" s="21"/>
      <c r="N1265" s="21"/>
      <c r="O1265" s="20" t="s">
        <v>26</v>
      </c>
      <c r="P1265" s="22"/>
      <c r="Q1265" s="19" t="s">
        <v>70</v>
      </c>
      <c r="R1265" s="46">
        <f>ROUND(K1265*3.41,0)</f>
        <v>0</v>
      </c>
      <c r="S1265" s="52"/>
    </row>
    <row r="1266" spans="9:19" ht="12.75">
      <c r="I1266" s="34" t="s">
        <v>86</v>
      </c>
      <c r="J1266" s="21"/>
      <c r="K1266" s="21"/>
      <c r="L1266" s="21"/>
      <c r="M1266" s="95"/>
      <c r="N1266" s="21" t="s">
        <v>87</v>
      </c>
      <c r="O1266" s="20" t="s">
        <v>26</v>
      </c>
      <c r="P1266" s="22"/>
      <c r="Q1266" s="19" t="s">
        <v>70</v>
      </c>
      <c r="R1266" s="46">
        <f>ROUND(M1266*3600,0)</f>
        <v>0</v>
      </c>
      <c r="S1266" s="52"/>
    </row>
    <row r="1267" spans="9:19" ht="12.75">
      <c r="I1267" s="34" t="s">
        <v>90</v>
      </c>
      <c r="J1267" s="21"/>
      <c r="K1267" s="21"/>
      <c r="L1267" s="21"/>
      <c r="M1267" s="95"/>
      <c r="N1267" s="21" t="s">
        <v>87</v>
      </c>
      <c r="O1267" s="20" t="s">
        <v>26</v>
      </c>
      <c r="P1267" s="22"/>
      <c r="Q1267" s="19" t="s">
        <v>70</v>
      </c>
      <c r="R1267" s="46">
        <f>ROUND(M1267*3600,0)</f>
        <v>0</v>
      </c>
      <c r="S1267" s="52"/>
    </row>
    <row r="1268" spans="9:19" ht="12.75">
      <c r="I1268" s="34" t="s">
        <v>92</v>
      </c>
      <c r="J1268" s="21"/>
      <c r="K1268" s="95"/>
      <c r="L1268" s="21" t="s">
        <v>84</v>
      </c>
      <c r="M1268" s="21"/>
      <c r="N1268" s="21"/>
      <c r="O1268" s="20" t="s">
        <v>26</v>
      </c>
      <c r="P1268" s="22"/>
      <c r="Q1268" s="19" t="s">
        <v>70</v>
      </c>
      <c r="R1268" s="46">
        <f>ROUND(K1268*3.41,0)</f>
        <v>0</v>
      </c>
      <c r="S1268" s="52"/>
    </row>
    <row r="1269" spans="9:19" ht="13.5" thickBot="1">
      <c r="I1269" s="35" t="s">
        <v>94</v>
      </c>
      <c r="J1269" s="32"/>
      <c r="K1269" s="108"/>
      <c r="L1269" s="108"/>
      <c r="M1269" s="108"/>
      <c r="N1269" s="108"/>
      <c r="O1269" s="108"/>
      <c r="P1269" s="108"/>
      <c r="Q1269" s="109"/>
      <c r="R1269" s="110">
        <v>0</v>
      </c>
      <c r="S1269" s="52"/>
    </row>
    <row r="1270" spans="9:19" ht="13.5" thickBot="1">
      <c r="I1270" t="s">
        <v>77</v>
      </c>
      <c r="Q1270" s="45">
        <f>ROUND(Q1269,0)</f>
        <v>0</v>
      </c>
      <c r="R1270" s="45">
        <f>ROUND(SUM(R1265:R1269),0)</f>
        <v>0</v>
      </c>
      <c r="S1270" s="52"/>
    </row>
    <row r="1271" ht="13.5" thickBot="1">
      <c r="I1271" s="93" t="s">
        <v>0</v>
      </c>
    </row>
    <row r="1272" spans="9:17" ht="13.5" thickBot="1">
      <c r="I1272" s="36" t="s">
        <v>98</v>
      </c>
      <c r="J1272" s="15"/>
      <c r="K1272" s="15"/>
      <c r="L1272" s="15"/>
      <c r="M1272" s="15"/>
      <c r="N1272" s="15"/>
      <c r="O1272" s="15"/>
      <c r="P1272" s="15"/>
      <c r="Q1272" s="45">
        <f>Q1262+Q1270</f>
        <v>0</v>
      </c>
    </row>
    <row r="1273" spans="9:17" ht="13.5" thickBot="1">
      <c r="I1273" s="36" t="s">
        <v>100</v>
      </c>
      <c r="J1273" s="15"/>
      <c r="K1273" s="15"/>
      <c r="L1273" s="15"/>
      <c r="M1273" s="15"/>
      <c r="N1273" s="15"/>
      <c r="O1273" s="15"/>
      <c r="P1273" s="15"/>
      <c r="Q1273" s="45">
        <f>R1245+R1256+R1262+R1270</f>
        <v>0</v>
      </c>
    </row>
    <row r="1274" ht="13.5" thickBot="1">
      <c r="I1274" s="93" t="s">
        <v>0</v>
      </c>
    </row>
    <row r="1275" spans="9:14" ht="13.5" thickBot="1">
      <c r="I1275" s="64" t="s">
        <v>104</v>
      </c>
      <c r="J1275" s="65"/>
      <c r="K1275" s="65"/>
      <c r="L1275" s="65"/>
      <c r="M1275" s="65"/>
      <c r="N1275" s="66"/>
    </row>
    <row r="1276" spans="9:18" ht="13.5" thickBot="1">
      <c r="I1276" s="36">
        <f>J1261</f>
        <v>0</v>
      </c>
      <c r="J1276" s="15" t="s">
        <v>106</v>
      </c>
      <c r="K1276" s="111"/>
      <c r="L1276" s="33" t="s">
        <v>26</v>
      </c>
      <c r="M1276" s="36">
        <f>ROUND(I1276*K1276,0)</f>
        <v>0</v>
      </c>
      <c r="N1276" s="16" t="s">
        <v>36</v>
      </c>
      <c r="O1276" s="93" t="s">
        <v>0</v>
      </c>
      <c r="P1276" s="93" t="s">
        <v>0</v>
      </c>
      <c r="Q1276" s="93" t="s">
        <v>0</v>
      </c>
      <c r="R1276" s="93" t="s">
        <v>0</v>
      </c>
    </row>
    <row r="1277" spans="9:19" ht="13.5" thickBot="1">
      <c r="I1277" s="117" t="s">
        <v>0</v>
      </c>
      <c r="J1277" s="15" t="s">
        <v>1</v>
      </c>
      <c r="K1277" s="99">
        <v>30</v>
      </c>
      <c r="L1277" s="15" t="s">
        <v>2</v>
      </c>
      <c r="M1277" s="100"/>
      <c r="N1277" s="37"/>
      <c r="O1277" s="37"/>
      <c r="P1277" s="37"/>
      <c r="Q1277" s="37"/>
      <c r="R1277" s="38"/>
      <c r="S1277" s="49"/>
    </row>
    <row r="1278" ht="13.5" thickBot="1">
      <c r="I1278" s="93" t="s">
        <v>0</v>
      </c>
    </row>
    <row r="1279" spans="9:19" ht="13.5" thickBot="1">
      <c r="I1279" s="64" t="s">
        <v>3</v>
      </c>
      <c r="J1279" s="65"/>
      <c r="K1279" s="65"/>
      <c r="L1279" s="65"/>
      <c r="M1279" s="65"/>
      <c r="N1279" s="65"/>
      <c r="O1279" s="65"/>
      <c r="P1279" s="65"/>
      <c r="Q1279" s="65"/>
      <c r="R1279" s="75" t="s">
        <v>4</v>
      </c>
      <c r="S1279" s="50"/>
    </row>
    <row r="1280" spans="9:19" ht="13.5" thickBot="1">
      <c r="I1280" s="69" t="s">
        <v>5</v>
      </c>
      <c r="J1280" s="70"/>
      <c r="K1280" s="71" t="s">
        <v>6</v>
      </c>
      <c r="L1280" s="70"/>
      <c r="M1280" s="70"/>
      <c r="N1280" s="72" t="s">
        <v>7</v>
      </c>
      <c r="O1280" s="73" t="s">
        <v>8</v>
      </c>
      <c r="P1280" s="72" t="s">
        <v>9</v>
      </c>
      <c r="Q1280" s="73" t="s">
        <v>10</v>
      </c>
      <c r="R1280" s="74" t="s">
        <v>11</v>
      </c>
      <c r="S1280" s="50"/>
    </row>
    <row r="1281" spans="9:19" ht="12.75">
      <c r="I1281" s="8" t="s">
        <v>15</v>
      </c>
      <c r="J1281" s="4"/>
      <c r="K1281" s="101"/>
      <c r="L1281" s="20" t="s">
        <v>16</v>
      </c>
      <c r="M1281" s="102"/>
      <c r="N1281" s="81">
        <f>ROUND(K1281*M1281*10.76,2)</f>
        <v>0</v>
      </c>
      <c r="O1281" s="19" t="s">
        <v>17</v>
      </c>
      <c r="P1281" s="19" t="s">
        <v>17</v>
      </c>
      <c r="Q1281" s="19" t="s">
        <v>17</v>
      </c>
      <c r="R1281" s="23" t="s">
        <v>17</v>
      </c>
      <c r="S1281" s="51"/>
    </row>
    <row r="1282" spans="9:19" ht="12.75">
      <c r="I1282" s="34" t="s">
        <v>18</v>
      </c>
      <c r="J1282" s="21"/>
      <c r="K1282" s="101"/>
      <c r="L1282" s="20" t="s">
        <v>16</v>
      </c>
      <c r="M1282" s="102"/>
      <c r="N1282" s="81">
        <f>ROUND(K1282*M1282*10.76,2)</f>
        <v>0</v>
      </c>
      <c r="O1282" s="18">
        <v>1.1</v>
      </c>
      <c r="P1282" s="18">
        <f>$D$39-$G$29</f>
        <v>19.799999999999997</v>
      </c>
      <c r="Q1282" s="107">
        <v>1</v>
      </c>
      <c r="R1282" s="46">
        <f aca="true" t="shared" si="103" ref="R1282:R1287">ROUND(N1282*O1282*P1282*Q1282,0)</f>
        <v>0</v>
      </c>
      <c r="S1282" s="52"/>
    </row>
    <row r="1283" spans="9:19" ht="12.75">
      <c r="I1283" s="68" t="s">
        <v>19</v>
      </c>
      <c r="J1283" s="21"/>
      <c r="K1283" s="41" t="s">
        <v>20</v>
      </c>
      <c r="L1283" s="20" t="s">
        <v>16</v>
      </c>
      <c r="M1283" s="42" t="s">
        <v>20</v>
      </c>
      <c r="N1283" s="18">
        <f>N1281-N1282</f>
        <v>0</v>
      </c>
      <c r="O1283" s="18">
        <v>0.5</v>
      </c>
      <c r="P1283" s="18">
        <f>$D$39-$G$29</f>
        <v>19.799999999999997</v>
      </c>
      <c r="Q1283" s="107">
        <v>1</v>
      </c>
      <c r="R1283" s="46">
        <f t="shared" si="103"/>
        <v>0</v>
      </c>
      <c r="S1283" s="52"/>
    </row>
    <row r="1284" spans="9:19" ht="12.75">
      <c r="I1284" s="34" t="s">
        <v>23</v>
      </c>
      <c r="J1284" s="21"/>
      <c r="K1284" s="101"/>
      <c r="L1284" s="20" t="s">
        <v>16</v>
      </c>
      <c r="M1284" s="102"/>
      <c r="N1284" s="81">
        <f>ROUND(K1284*M1284*10.76,2)</f>
        <v>0</v>
      </c>
      <c r="O1284" s="18">
        <v>0.5</v>
      </c>
      <c r="P1284" s="18">
        <f>$P$6*2/3</f>
        <v>13.199999999999998</v>
      </c>
      <c r="Q1284" s="107">
        <v>1</v>
      </c>
      <c r="R1284" s="46">
        <f t="shared" si="103"/>
        <v>0</v>
      </c>
      <c r="S1284" s="52"/>
    </row>
    <row r="1285" spans="9:19" ht="12.75">
      <c r="I1285" s="34" t="s">
        <v>27</v>
      </c>
      <c r="J1285" s="21"/>
      <c r="K1285" s="101"/>
      <c r="L1285" s="20" t="s">
        <v>16</v>
      </c>
      <c r="M1285" s="102"/>
      <c r="N1285" s="81">
        <f>ROUND(K1285*M1285*10.76,2)</f>
        <v>0</v>
      </c>
      <c r="O1285" s="18">
        <v>1.1</v>
      </c>
      <c r="P1285" s="18">
        <f>$P$6*2/3</f>
        <v>13.199999999999998</v>
      </c>
      <c r="Q1285" s="107">
        <v>1</v>
      </c>
      <c r="R1285" s="46">
        <f t="shared" si="103"/>
        <v>0</v>
      </c>
      <c r="S1285" s="52"/>
    </row>
    <row r="1286" spans="9:19" ht="12.75">
      <c r="I1286" s="34" t="s">
        <v>29</v>
      </c>
      <c r="J1286" s="21"/>
      <c r="K1286" s="101"/>
      <c r="L1286" s="20" t="s">
        <v>16</v>
      </c>
      <c r="M1286" s="102"/>
      <c r="N1286" s="81">
        <f>ROUND(K1286*M1286*10.76,2)</f>
        <v>0</v>
      </c>
      <c r="O1286" s="18">
        <v>0.3</v>
      </c>
      <c r="P1286" s="18">
        <f>$P$6*2/3</f>
        <v>13.199999999999998</v>
      </c>
      <c r="Q1286" s="107">
        <v>1</v>
      </c>
      <c r="R1286" s="46">
        <f t="shared" si="103"/>
        <v>0</v>
      </c>
      <c r="S1286" s="52"/>
    </row>
    <row r="1287" spans="9:19" ht="12.75">
      <c r="I1287" s="34" t="s">
        <v>31</v>
      </c>
      <c r="J1287" s="21"/>
      <c r="K1287" s="101"/>
      <c r="L1287" s="20" t="s">
        <v>16</v>
      </c>
      <c r="M1287" s="102"/>
      <c r="N1287" s="81">
        <f>ROUND(K1287*M1287*10.76,2)</f>
        <v>0</v>
      </c>
      <c r="O1287" s="18">
        <v>0.3</v>
      </c>
      <c r="P1287" s="18">
        <f>$P$6*2/3</f>
        <v>13.199999999999998</v>
      </c>
      <c r="Q1287" s="107">
        <v>1</v>
      </c>
      <c r="R1287" s="46">
        <f t="shared" si="103"/>
        <v>0</v>
      </c>
      <c r="S1287" s="52"/>
    </row>
    <row r="1288" spans="9:19" ht="13.5" thickBot="1">
      <c r="I1288" s="103">
        <v>0</v>
      </c>
      <c r="J1288" s="11" t="s">
        <v>40</v>
      </c>
      <c r="K1288" s="24"/>
      <c r="L1288" s="25"/>
      <c r="M1288" s="26"/>
      <c r="N1288" s="27"/>
      <c r="O1288" s="28"/>
      <c r="P1288" s="29"/>
      <c r="Q1288" s="29"/>
      <c r="R1288" s="47">
        <f>ROUND(SUM(R1282:R1287)*(I1288/100),0)</f>
        <v>0</v>
      </c>
      <c r="S1288" s="52"/>
    </row>
    <row r="1289" spans="9:19" ht="13.5" thickBot="1">
      <c r="I1289" t="s">
        <v>46</v>
      </c>
      <c r="P1289" s="4"/>
      <c r="R1289" s="45">
        <f>SUM(R1282:R1288)</f>
        <v>0</v>
      </c>
      <c r="S1289" s="52"/>
    </row>
    <row r="1290" ht="13.5" thickBot="1">
      <c r="I1290" s="93" t="s">
        <v>0</v>
      </c>
    </row>
    <row r="1291" spans="9:19" ht="13.5" thickBot="1">
      <c r="I1291" s="64" t="s">
        <v>50</v>
      </c>
      <c r="J1291" s="65"/>
      <c r="K1291" s="65"/>
      <c r="L1291" s="65"/>
      <c r="M1291" s="65"/>
      <c r="N1291" s="65"/>
      <c r="O1291" s="65"/>
      <c r="P1291" s="65"/>
      <c r="Q1291" s="65"/>
      <c r="R1291" s="75" t="s">
        <v>4</v>
      </c>
      <c r="S1291" s="50"/>
    </row>
    <row r="1292" spans="9:19" ht="13.5" thickBot="1">
      <c r="I1292" s="69" t="s">
        <v>5</v>
      </c>
      <c r="J1292" s="70"/>
      <c r="K1292" s="71" t="s">
        <v>6</v>
      </c>
      <c r="L1292" s="70"/>
      <c r="M1292" s="70"/>
      <c r="N1292" s="72" t="s">
        <v>7</v>
      </c>
      <c r="O1292" s="73" t="s">
        <v>8</v>
      </c>
      <c r="P1292" s="72" t="s">
        <v>9</v>
      </c>
      <c r="Q1292" s="73" t="s">
        <v>10</v>
      </c>
      <c r="R1292" s="74" t="s">
        <v>11</v>
      </c>
      <c r="S1292" s="50"/>
    </row>
    <row r="1293" spans="9:19" ht="12.75">
      <c r="I1293" s="104" t="s">
        <v>54</v>
      </c>
      <c r="J1293" s="4"/>
      <c r="K1293" s="101"/>
      <c r="L1293" s="20" t="s">
        <v>16</v>
      </c>
      <c r="M1293" s="102"/>
      <c r="N1293" s="18">
        <f aca="true" t="shared" si="104" ref="N1293:N1298">ROUND(K1293*M1293*10.76,2)</f>
        <v>0</v>
      </c>
      <c r="O1293" s="43">
        <v>0.5</v>
      </c>
      <c r="P1293" s="106"/>
      <c r="Q1293" s="107">
        <v>1</v>
      </c>
      <c r="R1293" s="46">
        <f aca="true" t="shared" si="105" ref="R1293:R1298">ROUND(N1293*O1293*P1293*Q1293,0)</f>
        <v>0</v>
      </c>
      <c r="S1293" s="52"/>
    </row>
    <row r="1294" spans="9:19" ht="12.75">
      <c r="I1294" s="105" t="s">
        <v>54</v>
      </c>
      <c r="J1294" s="21"/>
      <c r="K1294" s="101"/>
      <c r="L1294" s="20" t="s">
        <v>16</v>
      </c>
      <c r="M1294" s="102"/>
      <c r="N1294" s="18">
        <f t="shared" si="104"/>
        <v>0</v>
      </c>
      <c r="O1294" s="18">
        <v>0.5</v>
      </c>
      <c r="P1294" s="106"/>
      <c r="Q1294" s="107">
        <v>1</v>
      </c>
      <c r="R1294" s="46">
        <f t="shared" si="105"/>
        <v>0</v>
      </c>
      <c r="S1294" s="52"/>
    </row>
    <row r="1295" spans="9:19" ht="12.75">
      <c r="I1295" s="105" t="s">
        <v>55</v>
      </c>
      <c r="J1295" s="21"/>
      <c r="K1295" s="101"/>
      <c r="L1295" s="20" t="s">
        <v>16</v>
      </c>
      <c r="M1295" s="102"/>
      <c r="N1295" s="18">
        <f t="shared" si="104"/>
        <v>0</v>
      </c>
      <c r="O1295" s="18">
        <v>1.1</v>
      </c>
      <c r="P1295" s="106"/>
      <c r="Q1295" s="107">
        <v>1</v>
      </c>
      <c r="R1295" s="46">
        <f t="shared" si="105"/>
        <v>0</v>
      </c>
      <c r="S1295" s="52"/>
    </row>
    <row r="1296" spans="9:19" ht="12.75">
      <c r="I1296" s="105" t="s">
        <v>55</v>
      </c>
      <c r="J1296" s="95"/>
      <c r="K1296" s="101"/>
      <c r="L1296" s="20" t="s">
        <v>16</v>
      </c>
      <c r="M1296" s="102"/>
      <c r="N1296" s="18">
        <f t="shared" si="104"/>
        <v>0</v>
      </c>
      <c r="O1296" s="18">
        <v>1.1</v>
      </c>
      <c r="P1296" s="106"/>
      <c r="Q1296" s="107">
        <v>1</v>
      </c>
      <c r="R1296" s="46">
        <f t="shared" si="105"/>
        <v>0</v>
      </c>
      <c r="S1296" s="52"/>
    </row>
    <row r="1297" spans="9:19" ht="12.75">
      <c r="I1297" s="34" t="s">
        <v>31</v>
      </c>
      <c r="J1297" s="21"/>
      <c r="K1297" s="101"/>
      <c r="L1297" s="20" t="s">
        <v>16</v>
      </c>
      <c r="M1297" s="102"/>
      <c r="N1297" s="18">
        <f t="shared" si="104"/>
        <v>0</v>
      </c>
      <c r="O1297" s="18">
        <v>0.3</v>
      </c>
      <c r="P1297" s="106"/>
      <c r="Q1297" s="107">
        <v>1</v>
      </c>
      <c r="R1297" s="46">
        <f t="shared" si="105"/>
        <v>0</v>
      </c>
      <c r="S1297" s="52"/>
    </row>
    <row r="1298" spans="9:19" ht="12.75">
      <c r="I1298" s="34" t="s">
        <v>59</v>
      </c>
      <c r="J1298" s="21"/>
      <c r="K1298" s="101"/>
      <c r="L1298" s="20" t="s">
        <v>16</v>
      </c>
      <c r="M1298" s="102"/>
      <c r="N1298" s="18">
        <f t="shared" si="104"/>
        <v>0</v>
      </c>
      <c r="O1298" s="18">
        <v>0.6</v>
      </c>
      <c r="P1298" s="106"/>
      <c r="Q1298" s="107">
        <v>1</v>
      </c>
      <c r="R1298" s="46">
        <f t="shared" si="105"/>
        <v>0</v>
      </c>
      <c r="S1298" s="52"/>
    </row>
    <row r="1299" spans="9:19" ht="13.5" thickBot="1">
      <c r="I1299" s="103">
        <v>0</v>
      </c>
      <c r="J1299" s="11" t="s">
        <v>40</v>
      </c>
      <c r="K1299" s="24"/>
      <c r="L1299" s="25"/>
      <c r="M1299" s="26"/>
      <c r="N1299" s="27"/>
      <c r="O1299" s="28"/>
      <c r="P1299" s="29"/>
      <c r="Q1299" s="29"/>
      <c r="R1299" s="46">
        <f>ROUND(SUM(R1293:R1298)*(I1299/100),0)</f>
        <v>0</v>
      </c>
      <c r="S1299" s="52"/>
    </row>
    <row r="1300" spans="9:19" ht="13.5" thickBot="1">
      <c r="I1300" t="s">
        <v>46</v>
      </c>
      <c r="P1300" s="4"/>
      <c r="R1300" s="45">
        <f>SUM(R1293:R1299)</f>
        <v>0</v>
      </c>
      <c r="S1300" s="52"/>
    </row>
    <row r="1301" ht="13.5" thickBot="1">
      <c r="I1301" s="93" t="s">
        <v>0</v>
      </c>
    </row>
    <row r="1302" spans="9:19" ht="13.5" thickBot="1">
      <c r="I1302" s="64" t="s">
        <v>66</v>
      </c>
      <c r="J1302" s="65"/>
      <c r="K1302" s="65"/>
      <c r="L1302" s="65"/>
      <c r="M1302" s="65"/>
      <c r="N1302" s="65"/>
      <c r="O1302" s="65"/>
      <c r="P1302" s="65"/>
      <c r="Q1302" s="82" t="s">
        <v>67</v>
      </c>
      <c r="R1302" s="83" t="s">
        <v>11</v>
      </c>
      <c r="S1302" s="50"/>
    </row>
    <row r="1303" spans="9:19" ht="12.75">
      <c r="I1303" s="30" t="s">
        <v>68</v>
      </c>
      <c r="J1303" s="95"/>
      <c r="K1303" s="21" t="s">
        <v>69</v>
      </c>
      <c r="L1303" s="21"/>
      <c r="M1303" s="21"/>
      <c r="N1303" s="95">
        <v>230</v>
      </c>
      <c r="O1303" s="20" t="s">
        <v>26</v>
      </c>
      <c r="P1303" s="21"/>
      <c r="Q1303" s="44">
        <f>ROUND(J1303*N1303,0)</f>
        <v>0</v>
      </c>
      <c r="R1303" s="23" t="s">
        <v>70</v>
      </c>
      <c r="S1303" s="51"/>
    </row>
    <row r="1304" spans="9:19" ht="12.75">
      <c r="I1304" s="30" t="s">
        <v>68</v>
      </c>
      <c r="J1304" s="95"/>
      <c r="K1304" s="21" t="s">
        <v>71</v>
      </c>
      <c r="L1304" s="21"/>
      <c r="M1304" s="21"/>
      <c r="N1304" s="95"/>
      <c r="O1304" s="20" t="s">
        <v>26</v>
      </c>
      <c r="P1304" s="21"/>
      <c r="Q1304" s="44">
        <f>ROUND(J1304*N1304,0)</f>
        <v>0</v>
      </c>
      <c r="R1304" s="23" t="s">
        <v>70</v>
      </c>
      <c r="S1304" s="51"/>
    </row>
    <row r="1305" spans="9:19" ht="13.5" thickBot="1">
      <c r="I1305" s="31" t="s">
        <v>74</v>
      </c>
      <c r="J1305" s="32">
        <f>J1303+J1304</f>
        <v>0</v>
      </c>
      <c r="K1305" s="32" t="s">
        <v>75</v>
      </c>
      <c r="L1305" s="32"/>
      <c r="M1305" s="32"/>
      <c r="N1305" s="108">
        <v>220</v>
      </c>
      <c r="O1305" s="25" t="s">
        <v>26</v>
      </c>
      <c r="P1305" s="32"/>
      <c r="Q1305" s="19" t="s">
        <v>70</v>
      </c>
      <c r="R1305" s="47">
        <f>ROUND(J1305*N1305,0)</f>
        <v>0</v>
      </c>
      <c r="S1305" s="52"/>
    </row>
    <row r="1306" spans="9:19" ht="13.5" thickBot="1">
      <c r="I1306" t="s">
        <v>77</v>
      </c>
      <c r="Q1306" s="45">
        <f>SUM(Q1303:Q1304)</f>
        <v>0</v>
      </c>
      <c r="R1306" s="45">
        <f>R1305</f>
        <v>0</v>
      </c>
      <c r="S1306" s="52"/>
    </row>
    <row r="1307" ht="13.5" thickBot="1">
      <c r="I1307" s="93" t="s">
        <v>0</v>
      </c>
    </row>
    <row r="1308" spans="9:19" ht="13.5" thickBot="1">
      <c r="I1308" s="64" t="s">
        <v>80</v>
      </c>
      <c r="J1308" s="65"/>
      <c r="K1308" s="65"/>
      <c r="L1308" s="65"/>
      <c r="M1308" s="65"/>
      <c r="N1308" s="65"/>
      <c r="O1308" s="65"/>
      <c r="P1308" s="65"/>
      <c r="Q1308" s="82" t="s">
        <v>67</v>
      </c>
      <c r="R1308" s="83" t="s">
        <v>11</v>
      </c>
      <c r="S1308" s="50"/>
    </row>
    <row r="1309" spans="9:19" ht="12.75">
      <c r="I1309" s="34" t="s">
        <v>83</v>
      </c>
      <c r="J1309" s="21"/>
      <c r="K1309" s="95"/>
      <c r="L1309" s="21" t="s">
        <v>84</v>
      </c>
      <c r="M1309" s="21"/>
      <c r="N1309" s="21"/>
      <c r="O1309" s="20" t="s">
        <v>26</v>
      </c>
      <c r="P1309" s="22"/>
      <c r="Q1309" s="19" t="s">
        <v>70</v>
      </c>
      <c r="R1309" s="46">
        <f>ROUND(K1309*3.41,0)</f>
        <v>0</v>
      </c>
      <c r="S1309" s="52"/>
    </row>
    <row r="1310" spans="9:19" ht="12.75">
      <c r="I1310" s="34" t="s">
        <v>86</v>
      </c>
      <c r="J1310" s="21"/>
      <c r="K1310" s="21"/>
      <c r="L1310" s="21"/>
      <c r="M1310" s="95"/>
      <c r="N1310" s="21" t="s">
        <v>87</v>
      </c>
      <c r="O1310" s="20" t="s">
        <v>26</v>
      </c>
      <c r="P1310" s="22"/>
      <c r="Q1310" s="19" t="s">
        <v>70</v>
      </c>
      <c r="R1310" s="46">
        <f>ROUND(M1310*3600,0)</f>
        <v>0</v>
      </c>
      <c r="S1310" s="52"/>
    </row>
    <row r="1311" spans="9:19" ht="12.75">
      <c r="I1311" s="34" t="s">
        <v>90</v>
      </c>
      <c r="J1311" s="21"/>
      <c r="K1311" s="21"/>
      <c r="L1311" s="21"/>
      <c r="M1311" s="95"/>
      <c r="N1311" s="21" t="s">
        <v>87</v>
      </c>
      <c r="O1311" s="20" t="s">
        <v>26</v>
      </c>
      <c r="P1311" s="22"/>
      <c r="Q1311" s="19" t="s">
        <v>70</v>
      </c>
      <c r="R1311" s="46">
        <f>ROUND(M1311*3600,0)</f>
        <v>0</v>
      </c>
      <c r="S1311" s="52"/>
    </row>
    <row r="1312" spans="9:19" ht="12.75">
      <c r="I1312" s="34" t="s">
        <v>92</v>
      </c>
      <c r="J1312" s="21"/>
      <c r="K1312" s="95"/>
      <c r="L1312" s="21" t="s">
        <v>84</v>
      </c>
      <c r="M1312" s="21"/>
      <c r="N1312" s="21"/>
      <c r="O1312" s="20" t="s">
        <v>26</v>
      </c>
      <c r="P1312" s="22"/>
      <c r="Q1312" s="19" t="s">
        <v>70</v>
      </c>
      <c r="R1312" s="46">
        <f>ROUND(K1312*3.41,0)</f>
        <v>0</v>
      </c>
      <c r="S1312" s="52"/>
    </row>
    <row r="1313" spans="9:19" ht="13.5" thickBot="1">
      <c r="I1313" s="35" t="s">
        <v>94</v>
      </c>
      <c r="J1313" s="32"/>
      <c r="K1313" s="108"/>
      <c r="L1313" s="108"/>
      <c r="M1313" s="108"/>
      <c r="N1313" s="108"/>
      <c r="O1313" s="108"/>
      <c r="P1313" s="108"/>
      <c r="Q1313" s="109"/>
      <c r="R1313" s="110">
        <v>0</v>
      </c>
      <c r="S1313" s="52"/>
    </row>
    <row r="1314" spans="9:19" ht="13.5" thickBot="1">
      <c r="I1314" t="s">
        <v>77</v>
      </c>
      <c r="Q1314" s="45">
        <f>ROUND(Q1313,0)</f>
        <v>0</v>
      </c>
      <c r="R1314" s="45">
        <f>ROUND(SUM(R1309:R1313),0)</f>
        <v>0</v>
      </c>
      <c r="S1314" s="52"/>
    </row>
    <row r="1315" ht="13.5" thickBot="1">
      <c r="I1315" s="93" t="s">
        <v>0</v>
      </c>
    </row>
    <row r="1316" spans="9:17" ht="13.5" thickBot="1">
      <c r="I1316" s="36" t="s">
        <v>98</v>
      </c>
      <c r="J1316" s="15"/>
      <c r="K1316" s="15"/>
      <c r="L1316" s="15"/>
      <c r="M1316" s="15"/>
      <c r="N1316" s="15"/>
      <c r="O1316" s="15"/>
      <c r="P1316" s="15"/>
      <c r="Q1316" s="45">
        <f>Q1306+Q1314</f>
        <v>0</v>
      </c>
    </row>
    <row r="1317" spans="9:17" ht="13.5" thickBot="1">
      <c r="I1317" s="36" t="s">
        <v>100</v>
      </c>
      <c r="J1317" s="15"/>
      <c r="K1317" s="15"/>
      <c r="L1317" s="15"/>
      <c r="M1317" s="15"/>
      <c r="N1317" s="15"/>
      <c r="O1317" s="15"/>
      <c r="P1317" s="15"/>
      <c r="Q1317" s="45">
        <f>R1289+R1300+R1306+R1314</f>
        <v>0</v>
      </c>
    </row>
    <row r="1318" ht="13.5" thickBot="1">
      <c r="I1318" s="93" t="s">
        <v>0</v>
      </c>
    </row>
    <row r="1319" spans="9:14" ht="13.5" thickBot="1">
      <c r="I1319" s="64" t="s">
        <v>104</v>
      </c>
      <c r="J1319" s="65"/>
      <c r="K1319" s="65"/>
      <c r="L1319" s="65"/>
      <c r="M1319" s="65"/>
      <c r="N1319" s="66"/>
    </row>
    <row r="1320" spans="9:18" ht="13.5" thickBot="1">
      <c r="I1320" s="36">
        <f>J1305</f>
        <v>0</v>
      </c>
      <c r="J1320" s="15" t="s">
        <v>106</v>
      </c>
      <c r="K1320" s="111"/>
      <c r="L1320" s="33" t="s">
        <v>26</v>
      </c>
      <c r="M1320" s="36">
        <f>ROUND(I1320*K1320,0)</f>
        <v>0</v>
      </c>
      <c r="N1320" s="16" t="s">
        <v>36</v>
      </c>
      <c r="O1320" s="93" t="s">
        <v>0</v>
      </c>
      <c r="P1320" s="93" t="s">
        <v>0</v>
      </c>
      <c r="Q1320" s="93" t="s">
        <v>0</v>
      </c>
      <c r="R1320" s="93" t="s">
        <v>0</v>
      </c>
    </row>
  </sheetData>
  <printOptions/>
  <pageMargins left="0.7480314960629921" right="0.31496062992125984" top="1.5748031496062993" bottom="1.4960629921259843" header="0.7874015748031497" footer="0.7874015748031497"/>
  <pageSetup horizontalDpi="600" verticalDpi="600" orientation="portrait" r:id="rId2"/>
  <headerFooter alignWithMargins="0">
    <oddHeader>&amp;L&amp;D&amp;RBALANCE TERMICO
PARA VERANO      .   
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iupoiu</cp:lastModifiedBy>
  <cp:lastPrinted>2004-06-04T15:41:31Z</cp:lastPrinted>
  <dcterms:created xsi:type="dcterms:W3CDTF">1999-03-19T16:13:43Z</dcterms:created>
  <dcterms:modified xsi:type="dcterms:W3CDTF">2004-06-04T15:44:14Z</dcterms:modified>
  <cp:category/>
  <cp:version/>
  <cp:contentType/>
  <cp:contentStatus/>
</cp:coreProperties>
</file>